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E:\EXT\BQ\"/>
    </mc:Choice>
  </mc:AlternateContent>
  <xr:revisionPtr revIDLastSave="0" documentId="13_ncr:1_{D78B16B5-008A-4E51-8529-472B578082B9}" xr6:coauthVersionLast="47" xr6:coauthVersionMax="47" xr10:uidLastSave="{00000000-0000-0000-0000-000000000000}"/>
  <bookViews>
    <workbookView xWindow="-15" yWindow="-735" windowWidth="21630" windowHeight="13193" xr2:uid="{00000000-000D-0000-FFFF-FFFF00000000}"/>
  </bookViews>
  <sheets>
    <sheet name="Core Docume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6" i="1" l="1"/>
  <c r="B355" i="1"/>
  <c r="B353" i="1"/>
  <c r="B352" i="1"/>
  <c r="B351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2" i="1"/>
  <c r="B301" i="1"/>
  <c r="B300" i="1"/>
  <c r="B299" i="1"/>
  <c r="B298" i="1"/>
  <c r="B297" i="1"/>
  <c r="B296" i="1"/>
  <c r="B294" i="1"/>
  <c r="B293" i="1"/>
  <c r="B292" i="1"/>
  <c r="B291" i="1"/>
  <c r="B290" i="1"/>
  <c r="B288" i="1"/>
  <c r="B287" i="1"/>
  <c r="B286" i="1"/>
  <c r="B285" i="1"/>
  <c r="B283" i="1"/>
  <c r="B282" i="1"/>
  <c r="B280" i="1"/>
  <c r="B279" i="1"/>
  <c r="B278" i="1"/>
  <c r="B277" i="1"/>
  <c r="B276" i="1"/>
  <c r="B275" i="1"/>
  <c r="B274" i="1"/>
  <c r="B273" i="1"/>
  <c r="B272" i="1"/>
  <c r="B271" i="1"/>
  <c r="B269" i="1"/>
  <c r="B268" i="1"/>
  <c r="B267" i="1"/>
  <c r="B266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6" i="1"/>
  <c r="B215" i="1"/>
  <c r="B214" i="1"/>
  <c r="B213" i="1"/>
  <c r="B212" i="1"/>
  <c r="B211" i="1"/>
  <c r="B209" i="1"/>
  <c r="B208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3" i="1"/>
  <c r="B182" i="1"/>
  <c r="B181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0" i="1"/>
  <c r="B99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<sst xmlns="http://schemas.openxmlformats.org/spreadsheetml/2006/main" count="361" uniqueCount="361">
  <si>
    <t>Core Document Reference</t>
  </si>
  <si>
    <t>Document Name</t>
  </si>
  <si>
    <t>CD1</t>
  </si>
  <si>
    <t>CD.1.1</t>
  </si>
  <si>
    <t>CD.1.2</t>
  </si>
  <si>
    <t>CD.1.3</t>
  </si>
  <si>
    <t>CD.1.4</t>
  </si>
  <si>
    <t>CD.1.5</t>
  </si>
  <si>
    <t>CD.1.6</t>
  </si>
  <si>
    <t>CD.1.7.i</t>
  </si>
  <si>
    <t>CD.1.7ii</t>
  </si>
  <si>
    <t>CD.1.8</t>
  </si>
  <si>
    <t>CD.1.9</t>
  </si>
  <si>
    <t>CD.1.10</t>
  </si>
  <si>
    <t>CD.1.11i</t>
  </si>
  <si>
    <t>CD.1.11.ii</t>
  </si>
  <si>
    <t>CD.1.11.iii</t>
  </si>
  <si>
    <t>CD.1.12.i</t>
  </si>
  <si>
    <t>CD.1.12.ii</t>
  </si>
  <si>
    <t>CD.1.13</t>
  </si>
  <si>
    <t>CD.1.14</t>
  </si>
  <si>
    <t>CD.1.15.i</t>
  </si>
  <si>
    <t>CD.1.15.ii</t>
  </si>
  <si>
    <t>CD.1.15.iii</t>
  </si>
  <si>
    <t>CD.1.15.iv</t>
  </si>
  <si>
    <t>CD.1.15.v</t>
  </si>
  <si>
    <t>CD.1.15.vi</t>
  </si>
  <si>
    <t>CD.1.15.vii</t>
  </si>
  <si>
    <t>CD.1.15.viii</t>
  </si>
  <si>
    <t>CD.1.15.ix</t>
  </si>
  <si>
    <t>CD.1.16</t>
  </si>
  <si>
    <t>CD.1.17</t>
  </si>
  <si>
    <t>CD.1.18</t>
  </si>
  <si>
    <t>CD.1.19</t>
  </si>
  <si>
    <t>CD.1.20..i</t>
  </si>
  <si>
    <t>CD.1.20.ii</t>
  </si>
  <si>
    <t>CD.1.20.iii</t>
  </si>
  <si>
    <t>CD.1.20.iv</t>
  </si>
  <si>
    <t>CD.1.20.v</t>
  </si>
  <si>
    <t>CD.1.21</t>
  </si>
  <si>
    <t>CD.1.22</t>
  </si>
  <si>
    <t>CD.1.23</t>
  </si>
  <si>
    <t>CD.1.24.i</t>
  </si>
  <si>
    <t>CD.1.24.ii</t>
  </si>
  <si>
    <t>CD.1.25</t>
  </si>
  <si>
    <t>CD.1.26</t>
  </si>
  <si>
    <t>CD.1.27.i</t>
  </si>
  <si>
    <t>CD.1.27.ii</t>
  </si>
  <si>
    <t>CD.1.27.iii</t>
  </si>
  <si>
    <t>CD1.28</t>
  </si>
  <si>
    <t>CD.1.29.i</t>
  </si>
  <si>
    <t>CD.1.29.ii</t>
  </si>
  <si>
    <t>CD2</t>
  </si>
  <si>
    <t>CD.2.1</t>
  </si>
  <si>
    <t>CD.2.2</t>
  </si>
  <si>
    <t>CD.2.3.i</t>
  </si>
  <si>
    <t>CD.2.3.ii</t>
  </si>
  <si>
    <t>CD.2.4</t>
  </si>
  <si>
    <t>CD.2.5</t>
  </si>
  <si>
    <t>CD.2.6</t>
  </si>
  <si>
    <t>CD.2.7</t>
  </si>
  <si>
    <t>CD.2.8</t>
  </si>
  <si>
    <t>CD.2.9</t>
  </si>
  <si>
    <t>CD.2.10.i</t>
  </si>
  <si>
    <t>CD.2.10.ii</t>
  </si>
  <si>
    <t>CD.2.10.iii</t>
  </si>
  <si>
    <t>CD.2.11.i</t>
  </si>
  <si>
    <t>CD.2.11.ii</t>
  </si>
  <si>
    <t>CD.2.11.iii</t>
  </si>
  <si>
    <t>CD.2.11.iv</t>
  </si>
  <si>
    <t>CD.2.11.v</t>
  </si>
  <si>
    <t>CD.2.11.vi</t>
  </si>
  <si>
    <t>CD.2.12</t>
  </si>
  <si>
    <t>CD.2.13</t>
  </si>
  <si>
    <t>CD.2.14</t>
  </si>
  <si>
    <t>CD.2.15</t>
  </si>
  <si>
    <t>CD.2.16</t>
  </si>
  <si>
    <t>CD.2.17</t>
  </si>
  <si>
    <t>CD.2.18</t>
  </si>
  <si>
    <t>CD.2.19</t>
  </si>
  <si>
    <t>CD.2.20</t>
  </si>
  <si>
    <t>CD.2.21.i</t>
  </si>
  <si>
    <t>CD.2.21.ii</t>
  </si>
  <si>
    <t>CD.2.21.iii</t>
  </si>
  <si>
    <t>CD.2.21.iv</t>
  </si>
  <si>
    <t>CD.2.21.v</t>
  </si>
  <si>
    <t>CD.22.i</t>
  </si>
  <si>
    <t>CD.22.ii</t>
  </si>
  <si>
    <t>CD.22.iii</t>
  </si>
  <si>
    <t>CD.22.iv</t>
  </si>
  <si>
    <t>CD.22.v</t>
  </si>
  <si>
    <t>CD.22.vi</t>
  </si>
  <si>
    <t>CD.22.vii</t>
  </si>
  <si>
    <t>CD.22.viii</t>
  </si>
  <si>
    <t>CD.22.ix</t>
  </si>
  <si>
    <t>CD.22.x</t>
  </si>
  <si>
    <t>CD.22.xi</t>
  </si>
  <si>
    <t>CD.22.xii</t>
  </si>
  <si>
    <t>CD3</t>
  </si>
  <si>
    <t>CD.3.1</t>
  </si>
  <si>
    <t>CD.3.2</t>
  </si>
  <si>
    <t>CD4</t>
  </si>
  <si>
    <t>CD 4.1</t>
  </si>
  <si>
    <t>CD 4.2</t>
  </si>
  <si>
    <t>CD 4.3</t>
  </si>
  <si>
    <t>CD 4.4</t>
  </si>
  <si>
    <t>CD 4.5</t>
  </si>
  <si>
    <t>CD 4.6</t>
  </si>
  <si>
    <t>CD 4.7</t>
  </si>
  <si>
    <t>CD 4.8</t>
  </si>
  <si>
    <t>CD 4.9</t>
  </si>
  <si>
    <t>CD 4.10</t>
  </si>
  <si>
    <t>CD 4.11</t>
  </si>
  <si>
    <t>CD 4.12</t>
  </si>
  <si>
    <t>CD 4.13</t>
  </si>
  <si>
    <t>CD 4.14</t>
  </si>
  <si>
    <t>CD 4.15</t>
  </si>
  <si>
    <t>CD 4.16</t>
  </si>
  <si>
    <t>CD 4.17</t>
  </si>
  <si>
    <t>CD 4.18</t>
  </si>
  <si>
    <t>CD 4.19</t>
  </si>
  <si>
    <t>CD 4.20</t>
  </si>
  <si>
    <t>CD 4.21</t>
  </si>
  <si>
    <t>CD 4.22</t>
  </si>
  <si>
    <t>CD 4.23</t>
  </si>
  <si>
    <t>CD 4.24</t>
  </si>
  <si>
    <t>CD 4.25</t>
  </si>
  <si>
    <t>CD 4.26</t>
  </si>
  <si>
    <t>CD 4.27</t>
  </si>
  <si>
    <t>CD 4.28</t>
  </si>
  <si>
    <t>CD 4.29</t>
  </si>
  <si>
    <t>CD 4.30</t>
  </si>
  <si>
    <t>CD 4.31</t>
  </si>
  <si>
    <t>CD 4.32</t>
  </si>
  <si>
    <t>CD 4.33</t>
  </si>
  <si>
    <t>CD 4.34</t>
  </si>
  <si>
    <t>CD 4.35</t>
  </si>
  <si>
    <t>CD 4.36</t>
  </si>
  <si>
    <t>CD 4.37</t>
  </si>
  <si>
    <t>CD 4.38</t>
  </si>
  <si>
    <t>CD 4.39</t>
  </si>
  <si>
    <t>CD 4.40</t>
  </si>
  <si>
    <t>CD 4.41</t>
  </si>
  <si>
    <t>CD 4.42</t>
  </si>
  <si>
    <t>CD 4.43</t>
  </si>
  <si>
    <t>CD5</t>
  </si>
  <si>
    <t>CD 5.1</t>
  </si>
  <si>
    <t>CD 5.2</t>
  </si>
  <si>
    <t>CD 5.3</t>
  </si>
  <si>
    <t>CD 5.4</t>
  </si>
  <si>
    <t>CD 5.5</t>
  </si>
  <si>
    <t>CD 5.6</t>
  </si>
  <si>
    <t>CD 5.7</t>
  </si>
  <si>
    <t>CD 5.8</t>
  </si>
  <si>
    <t>CD 5.9</t>
  </si>
  <si>
    <t>CD 5.10</t>
  </si>
  <si>
    <t>CD 5.11</t>
  </si>
  <si>
    <t>CD 5.12</t>
  </si>
  <si>
    <t>CD 5.13</t>
  </si>
  <si>
    <t>CD 5.14</t>
  </si>
  <si>
    <t>CD 5.15</t>
  </si>
  <si>
    <t>CD 5.16</t>
  </si>
  <si>
    <t>CD 5.17</t>
  </si>
  <si>
    <t>CD 5.18</t>
  </si>
  <si>
    <t>CD 5.19</t>
  </si>
  <si>
    <t>CD 5.20</t>
  </si>
  <si>
    <t>CD 5.21</t>
  </si>
  <si>
    <t>CD 5.22</t>
  </si>
  <si>
    <t>CD 5.23</t>
  </si>
  <si>
    <t>CD 5.24</t>
  </si>
  <si>
    <t>CD 5.25</t>
  </si>
  <si>
    <t>CD 5.26</t>
  </si>
  <si>
    <t>CD 5.27</t>
  </si>
  <si>
    <t>CD 5.28</t>
  </si>
  <si>
    <t>CD 5.29</t>
  </si>
  <si>
    <t>CD 5.30</t>
  </si>
  <si>
    <t>CD 5.31</t>
  </si>
  <si>
    <t>CD 5.32</t>
  </si>
  <si>
    <t>CD.5.33</t>
  </si>
  <si>
    <t>CD.5.34</t>
  </si>
  <si>
    <t>CD6</t>
  </si>
  <si>
    <t>CD 6.1</t>
  </si>
  <si>
    <t>CD 6.2</t>
  </si>
  <si>
    <t>CD 6.3</t>
  </si>
  <si>
    <t>CD7</t>
  </si>
  <si>
    <t>CD 7.1</t>
  </si>
  <si>
    <t>CD 7.2</t>
  </si>
  <si>
    <t>CD 7.3</t>
  </si>
  <si>
    <t>CD 7.4</t>
  </si>
  <si>
    <t>CD 7.5</t>
  </si>
  <si>
    <t>CD 7.6</t>
  </si>
  <si>
    <t>CD 7.7</t>
  </si>
  <si>
    <t>CD 7.8</t>
  </si>
  <si>
    <t>CD 7.9</t>
  </si>
  <si>
    <t>CD 7.10</t>
  </si>
  <si>
    <t>CD 7.11</t>
  </si>
  <si>
    <t>CD 7.12</t>
  </si>
  <si>
    <t>CD 7.13</t>
  </si>
  <si>
    <t>CD 7.14</t>
  </si>
  <si>
    <t>CD 7.15</t>
  </si>
  <si>
    <t>CD 7.16</t>
  </si>
  <si>
    <t>CD 7.17</t>
  </si>
  <si>
    <t>CD 7.18</t>
  </si>
  <si>
    <t>CD 7.19</t>
  </si>
  <si>
    <t>CD 7.20</t>
  </si>
  <si>
    <t>CD 7.21</t>
  </si>
  <si>
    <t>CD 7.22</t>
  </si>
  <si>
    <t>CD8</t>
  </si>
  <si>
    <t>CD 8.3</t>
  </si>
  <si>
    <t>CD 8.4</t>
  </si>
  <si>
    <t>CD9</t>
  </si>
  <si>
    <t>CD 9.1</t>
  </si>
  <si>
    <t>CD 9.4</t>
  </si>
  <si>
    <t>CD 9.5</t>
  </si>
  <si>
    <t>CD 9.6</t>
  </si>
  <si>
    <t>CD 9.7</t>
  </si>
  <si>
    <t>CD 9.8</t>
  </si>
  <si>
    <t>CD10</t>
  </si>
  <si>
    <t>CD 10.1</t>
  </si>
  <si>
    <t>CD 10.2</t>
  </si>
  <si>
    <t>CD 10.3</t>
  </si>
  <si>
    <t>CD 10.4</t>
  </si>
  <si>
    <t>CD 10.5</t>
  </si>
  <si>
    <t>CD 10.6</t>
  </si>
  <si>
    <t>CD.10.7a</t>
  </si>
  <si>
    <t>CD.10.7b</t>
  </si>
  <si>
    <t>CD.10.7c</t>
  </si>
  <si>
    <t>CD.10.7d</t>
  </si>
  <si>
    <t>CD.10.7e</t>
  </si>
  <si>
    <t>CD.10.7f</t>
  </si>
  <si>
    <t>CD.10.7g</t>
  </si>
  <si>
    <t>CD.10.7h</t>
  </si>
  <si>
    <t>CD 10.8</t>
  </si>
  <si>
    <t>CD 10.9</t>
  </si>
  <si>
    <t>CD 10.10</t>
  </si>
  <si>
    <t>CD 10.11</t>
  </si>
  <si>
    <t>CD 10.12</t>
  </si>
  <si>
    <t>CD 10.13</t>
  </si>
  <si>
    <t>CD 10.14</t>
  </si>
  <si>
    <t>CD 10.15</t>
  </si>
  <si>
    <t>CD 10.16</t>
  </si>
  <si>
    <t>CD 10.17</t>
  </si>
  <si>
    <t>CD 10.18</t>
  </si>
  <si>
    <t>CD 10.19</t>
  </si>
  <si>
    <t>CD 10.20</t>
  </si>
  <si>
    <t>CD 10.21</t>
  </si>
  <si>
    <t>CD 10.22</t>
  </si>
  <si>
    <t>CD 10.23</t>
  </si>
  <si>
    <t>CD 10.24</t>
  </si>
  <si>
    <t>CD 10.25</t>
  </si>
  <si>
    <t>CD 10.26</t>
  </si>
  <si>
    <t>CD 10.27</t>
  </si>
  <si>
    <t>CD 10.28</t>
  </si>
  <si>
    <t>CD 10.29</t>
  </si>
  <si>
    <t>CD 10.30</t>
  </si>
  <si>
    <t>CD 10.31</t>
  </si>
  <si>
    <t>CD 10.32</t>
  </si>
  <si>
    <t>CD 10.33</t>
  </si>
  <si>
    <t>CD 10.34</t>
  </si>
  <si>
    <t>CD 10.35</t>
  </si>
  <si>
    <t>CD 10.36</t>
  </si>
  <si>
    <t>CD 10.37</t>
  </si>
  <si>
    <t>CD 10.38</t>
  </si>
  <si>
    <t>CD 10.39</t>
  </si>
  <si>
    <t>CD 10.40</t>
  </si>
  <si>
    <t>CD11</t>
  </si>
  <si>
    <t>CD 11.1</t>
  </si>
  <si>
    <t>CD 11.2</t>
  </si>
  <si>
    <t>CD 11.3</t>
  </si>
  <si>
    <t>CD 11.4</t>
  </si>
  <si>
    <t>CD12</t>
  </si>
  <si>
    <t>CD 12.1</t>
  </si>
  <si>
    <t>CD 12.2</t>
  </si>
  <si>
    <t>CD 12.3</t>
  </si>
  <si>
    <t>CD 12.4</t>
  </si>
  <si>
    <t>CD 12.5</t>
  </si>
  <si>
    <t>CD 12.6</t>
  </si>
  <si>
    <t>CD 12.7</t>
  </si>
  <si>
    <t>CD 12.8</t>
  </si>
  <si>
    <t>CD 12.9</t>
  </si>
  <si>
    <t>CD 12.10</t>
  </si>
  <si>
    <t>CD13</t>
  </si>
  <si>
    <t>CD 13.1</t>
  </si>
  <si>
    <t>CD 13.2</t>
  </si>
  <si>
    <t>CD14</t>
  </si>
  <si>
    <t>CD 14.1</t>
  </si>
  <si>
    <t>CD 14.2</t>
  </si>
  <si>
    <t>CD 14.3</t>
  </si>
  <si>
    <t>CD 14.4</t>
  </si>
  <si>
    <t>CD15</t>
  </si>
  <si>
    <t>CD.15.1</t>
  </si>
  <si>
    <t>CD 15.2</t>
  </si>
  <si>
    <t>CD 15.3</t>
  </si>
  <si>
    <t>CD 15.4</t>
  </si>
  <si>
    <t>CD 15.5</t>
  </si>
  <si>
    <t>CD16</t>
  </si>
  <si>
    <t>CD.16.1</t>
  </si>
  <si>
    <t>CD.16.2</t>
  </si>
  <si>
    <t>CD.16.3</t>
  </si>
  <si>
    <t>CD.16.4</t>
  </si>
  <si>
    <t>CD.16.5</t>
  </si>
  <si>
    <t>CD.16.6</t>
  </si>
  <si>
    <t>CD.16.7</t>
  </si>
  <si>
    <t>CD17</t>
  </si>
  <si>
    <t>CD.17.5</t>
  </si>
  <si>
    <t>CD.17.6</t>
  </si>
  <si>
    <t>CD.17.6a</t>
  </si>
  <si>
    <t>CD.17.6b</t>
  </si>
  <si>
    <t>CD.17.6c</t>
  </si>
  <si>
    <t>CD.17.6d</t>
  </si>
  <si>
    <t>CD.17.6e</t>
  </si>
  <si>
    <t>CD.17.6f</t>
  </si>
  <si>
    <t>CD.17.6g</t>
  </si>
  <si>
    <t>CD.17.6h</t>
  </si>
  <si>
    <t>CD.17.6i</t>
  </si>
  <si>
    <t>CD.17.6j</t>
  </si>
  <si>
    <t>CD.17.6k</t>
  </si>
  <si>
    <t>CD.17.6l</t>
  </si>
  <si>
    <t>CD.17.6m</t>
  </si>
  <si>
    <t>CD.17.6n</t>
  </si>
  <si>
    <t>CD.17.7</t>
  </si>
  <si>
    <t>CD.17.8</t>
  </si>
  <si>
    <t>CD.17.8a</t>
  </si>
  <si>
    <t>CD.17.9</t>
  </si>
  <si>
    <t>CD.17.10</t>
  </si>
  <si>
    <t>CD.17.10a</t>
  </si>
  <si>
    <t>CD17.11</t>
  </si>
  <si>
    <t>CD17.11a</t>
  </si>
  <si>
    <t>CD.17.12</t>
  </si>
  <si>
    <t>CD.17.12a</t>
  </si>
  <si>
    <t>CD.17.13</t>
  </si>
  <si>
    <t>CD.17.14</t>
  </si>
  <si>
    <t>CD.17.15</t>
  </si>
  <si>
    <t>CD.17.16</t>
  </si>
  <si>
    <t>CD.17.17</t>
  </si>
  <si>
    <t>CD.17.18</t>
  </si>
  <si>
    <t>CD.17.19</t>
  </si>
  <si>
    <t>CD.17.20</t>
  </si>
  <si>
    <t>CD.17.21</t>
  </si>
  <si>
    <t>CD.17.22</t>
  </si>
  <si>
    <t>CD.17.23</t>
  </si>
  <si>
    <t>CD.17.24</t>
  </si>
  <si>
    <t>C.17.25</t>
  </si>
  <si>
    <t>CD.17.26</t>
  </si>
  <si>
    <t>CD.17.27</t>
  </si>
  <si>
    <t>CD.17.28</t>
  </si>
  <si>
    <t>CD.17.29</t>
  </si>
  <si>
    <t>CD.17.30</t>
  </si>
  <si>
    <t>CD.17.31</t>
  </si>
  <si>
    <t>CD.17.32</t>
  </si>
  <si>
    <t>CD18</t>
  </si>
  <si>
    <t>CD.18.1</t>
  </si>
  <si>
    <t>CD.18.2</t>
  </si>
  <si>
    <t>CD.18.3</t>
  </si>
  <si>
    <t>CD19</t>
  </si>
  <si>
    <t>CD.19.1</t>
  </si>
  <si>
    <t>CD.19.2</t>
  </si>
  <si>
    <t>CD.19.3</t>
  </si>
  <si>
    <t>CD.19.4</t>
  </si>
  <si>
    <t>UU Buntingford</t>
  </si>
  <si>
    <t>Buntingford - Appeal - Issues between the parties - 07.09.26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</si>
</sst>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1"/>
      <color rgb="FFFFFFFF"/>
      <name val="Open Sans"/>
    </font>
    <font>
      <b/>
      <sz val="12"/>
      <color rgb="FF1F1F1F"/>
      <name val="Open Sans"/>
    </font>
    <font>
      <sz val="11"/>
      <name val="Open Sans"/>
    </font>
    <font>
      <sz val="11"/>
      <color rgb="FF0563C1"/>
      <name val="Open Sans"/>
    </font>
    <font>
      <u/>
      <sz val="11"/>
      <color theme="10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2" fillId="3" borderId="0" xfId="0" applyNumberFormat="1" applyFont="1" applyFill="1" applyBorder="1" applyAlignment="1">
      <alignment horizontal="left" vertical="top"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astherts.fra1.digitaloceanspaces.com/s3fs-public/2026-09/CD.19.4%20Buntingford%20-%20Appeal%20-%20Issues%20between%20the%20parties%20-%2007.09.26.pdf" TargetMode="External"/><Relationship Id="rId1" Type="http://schemas.openxmlformats.org/officeDocument/2006/relationships/hyperlink" Target="https://eastherts.fra1.digitaloceanspaces.com/s3fs-public/2026-09/CD.19.3%20UU%20Buntingfor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8"/>
  <sheetViews>
    <sheetView tabSelected="1" topLeftCell="A345" workbookViewId="0">
      <selection activeCell="B362" sqref="B362"/>
    </sheetView>
  </sheetViews>
  <sheetFormatPr defaultRowHeight="13.5"/>
  <cols>
    <col min="1" max="1" width="26.4375" bestFit="1" customWidth="1"/>
    <col min="2" max="2" width="70" customWidth="1"/>
  </cols>
  <sheetData>
    <row r="1" spans="1:2" ht="13.9">
      <c r="A1" s="1" t="s">
        <v>0</v>
      </c>
      <c r="B1" s="1" t="s">
        <v>1</v>
      </c>
    </row>
    <row r="2" spans="1:2" ht="15">
      <c r="A2" s="6" t="s">
        <v>2</v>
      </c>
      <c r="B2" s="6"/>
    </row>
    <row r="3" spans="1:2">
      <c r="A3" s="2" t="s">
        <v>3</v>
      </c>
      <c r="B3" s="3" t="str">
        <f>HYPERLINK("https://cdn-eastherts.onwebcurl.com/s3fs-public/2026-08/CD.1.1%20Application%20form_0.pdf","Application form")</f>
        <v>Application form</v>
      </c>
    </row>
    <row r="4" spans="1:2">
      <c r="A4" s="2" t="s">
        <v>4</v>
      </c>
      <c r="B4" s="3" t="str">
        <f>HYPERLINK("https://cdn-eastherts.onwebcurl.com/s3fs-public/2026-08/CD.1.2%20Covering%20Letter.pdf","Covering Letter")</f>
        <v>Covering Letter</v>
      </c>
    </row>
    <row r="5" spans="1:2">
      <c r="A5" s="2" t="s">
        <v>5</v>
      </c>
      <c r="B5" s="3" t="str">
        <f>HYPERLINK("https://cdn-eastherts.onwebcurl.com/s3fs-public/2026-08/CD.1.3%20Site%20Location%20Plan.pdf","Site Location Plan")</f>
        <v>Site Location Plan</v>
      </c>
    </row>
    <row r="6" spans="1:2">
      <c r="A6" s="2" t="s">
        <v>6</v>
      </c>
      <c r="B6" s="3" t="str">
        <f>HYPERLINK("https://cdn-eastherts.onwebcurl.com/s3fs-public/2026-08/CD.1.4%20Land%20Use%20Components%20Plan.pdf","Land Use Components Plan")</f>
        <v>Land Use Components Plan</v>
      </c>
    </row>
    <row r="7" spans="1:2">
      <c r="A7" s="2" t="s">
        <v>7</v>
      </c>
      <c r="B7" s="3" t="str">
        <f>HYPERLINK("https://cdn-eastherts.onwebcurl.com/s3fs-public/2026-08/CD.1.5%20Illustrative%20Masterplan.pdf","Illustrative Masterplan")</f>
        <v>Illustrative Masterplan</v>
      </c>
    </row>
    <row r="8" spans="1:2">
      <c r="A8" s="2" t="s">
        <v>8</v>
      </c>
      <c r="B8" s="3" t="str">
        <f>HYPERLINK("https://cdn-eastherts.onwebcurl.com/s3fs-public/2026-08/CD.1.6%20Landscape%20Mitigation%20Strategy%20Plan.pdf","Landscape Mitigation Strategy Plan")</f>
        <v>Landscape Mitigation Strategy Plan</v>
      </c>
    </row>
    <row r="9" spans="1:2">
      <c r="A9" s="2" t="s">
        <v>9</v>
      </c>
      <c r="B9" s="3" t="str">
        <f>HYPERLINK("https://cdn-eastherts.onwebcurl.com/s3fs-public/2026-08/CD.1.7.i%20Ecological%20Impact%20Assessment%20(1).pdf","Ecological Impact Assessment (1)")</f>
        <v>Ecological Impact Assessment (1)</v>
      </c>
    </row>
    <row r="10" spans="1:2">
      <c r="A10" s="2" t="s">
        <v>10</v>
      </c>
      <c r="B10" s="3" t="str">
        <f>HYPERLINK("https://cdn-eastherts.onwebcurl.com/s3fs-public/2026-08/CD.1.7ii%20Ecological%20Impact%20Assessment%20(2).pdf","Ecological Impact Assessment (2)")</f>
        <v>Ecological Impact Assessment (2)</v>
      </c>
    </row>
    <row r="11" spans="1:2">
      <c r="A11" s="2" t="s">
        <v>11</v>
      </c>
      <c r="B11" s="3" t="str">
        <f>HYPERLINK("https://cdn-eastherts.onwebcurl.com/s3fs-public/2026-08/CD.1.8%20Economic%20Benefit%20Statement.pdf","Economic Benefit Statement")</f>
        <v>Economic Benefit Statement</v>
      </c>
    </row>
    <row r="12" spans="1:2">
      <c r="A12" s="2" t="s">
        <v>12</v>
      </c>
      <c r="B12" s="3" t="str">
        <f>HYPERLINK("https://cdn-eastherts.onwebcurl.com/s3fs-public/2026-08/CD.1.9%20Planning%20Statement%20(including%20Affordable%20Housing%20Statement).pdf","Planning Statement (including Affordable Housing Statement)")</f>
        <v>Planning Statement (including Affordable Housing Statement)</v>
      </c>
    </row>
    <row r="13" spans="1:2">
      <c r="A13" s="2" t="s">
        <v>13</v>
      </c>
      <c r="B13" s="3" t="str">
        <f>HYPERLINK("https://cdn-eastherts.onwebcurl.com/s3fs-public/2026-08/CD.1.10%20East%20Hertfordshire%20Housing%20Need%20Evidence%20Base%20Review.pdf","East Hertfordshire Housing Need Evidence Base Review")</f>
        <v>East Hertfordshire Housing Need Evidence Base Review</v>
      </c>
    </row>
    <row r="14" spans="1:2">
      <c r="A14" s="2" t="s">
        <v>14</v>
      </c>
      <c r="B14" s="3" t="str">
        <f>HYPERLINK("https://cdn-eastherts.onwebcurl.com/s3fs-public/2026-08/CD.1.11i%20Flood%20Risk%20Assessment%20and%20Drainage%20Strategy%20(1).pdf","Flood Risk Assessment and Drainage Strategy (1)")</f>
        <v>Flood Risk Assessment and Drainage Strategy (1)</v>
      </c>
    </row>
    <row r="15" spans="1:2">
      <c r="A15" s="2" t="s">
        <v>15</v>
      </c>
      <c r="B15" s="3" t="str">
        <f>HYPERLINK("https://cdn-eastherts.onwebcurl.com/s3fs-public/2026-08/CD.1.11.ii%20Flood%20Risk%20Assessment%20and%20Drainage%20Strategy%20(2).pdf","Flood Risk Assessment and Drainage Strategy (2)")</f>
        <v>Flood Risk Assessment and Drainage Strategy (2)</v>
      </c>
    </row>
    <row r="16" spans="1:2">
      <c r="A16" s="2" t="s">
        <v>16</v>
      </c>
      <c r="B16" s="3" t="str">
        <f>HYPERLINK("https://cdn-eastherts.onwebcurl.com/s3fs-public/2026-08/CD.1.11.iii%20Flood%20Risk%20Assessment%20and%20Drainage%20Strategy%20(3).pdf","Flood Risk Assessment and Drainage Strategy (3)")</f>
        <v>Flood Risk Assessment and Drainage Strategy (3)</v>
      </c>
    </row>
    <row r="17" spans="1:2">
      <c r="A17" s="2" t="s">
        <v>17</v>
      </c>
      <c r="B17" s="3" t="str">
        <f>HYPERLINK("https://cdn-eastherts.onwebcurl.com/s3fs-public/2026-08/CD.1.12.i%20Transport%20Assessment%20(1).pdf","Transport Assessment (1)")</f>
        <v>Transport Assessment (1)</v>
      </c>
    </row>
    <row r="18" spans="1:2">
      <c r="A18" s="2" t="s">
        <v>18</v>
      </c>
      <c r="B18" s="3" t="str">
        <f>HYPERLINK("https://cdn-eastherts.onwebcurl.com/s3fs-public/2026-08/CD.1.12.ii%20Transport%20Assessment%20(2).pdf","Transport Assessment (2)")</f>
        <v>Transport Assessment (2)</v>
      </c>
    </row>
    <row r="19" spans="1:2">
      <c r="A19" s="2" t="s">
        <v>19</v>
      </c>
      <c r="B19" s="3" t="str">
        <f>HYPERLINK("https://cdn-eastherts.onwebcurl.com/s3fs-public/2026-08/CD.1.13%20Framework%20Travel%20Plan.pdf","Framework Travel Plan")</f>
        <v>Framework Travel Plan</v>
      </c>
    </row>
    <row r="20" spans="1:2">
      <c r="A20" s="2" t="s">
        <v>20</v>
      </c>
      <c r="B20" s="3" t="str">
        <f>HYPERLINK("https://cdn-eastherts.onwebcurl.com/s3fs-public/2026-08/CD.1.14%20Heritage%20Statement.pdf","Heritage Statement")</f>
        <v>Heritage Statement</v>
      </c>
    </row>
    <row r="21" spans="1:2">
      <c r="A21" s="2" t="s">
        <v>21</v>
      </c>
      <c r="B21" s="3" t="str">
        <f>HYPERLINK("https://cdn-eastherts.onwebcurl.com/s3fs-public/2026-08/CD.1.15.i%20Landscape%20and%20Visual%20Impact%20Assessment.pdf","Landscape and Visual Impact Assessment")</f>
        <v>Landscape and Visual Impact Assessment</v>
      </c>
    </row>
    <row r="22" spans="1:2">
      <c r="A22" s="2" t="s">
        <v>22</v>
      </c>
      <c r="B22" s="3" t="str">
        <f>HYPERLINK("https://cdn-eastherts.onwebcurl.com/s3fs-public/2026-08/CD.1.15.ii%20LVIA%20Appendix%20F%20-%20Site%20Photographs%20(1).pdf","LVIA Appendix F - Site Photographs (1)")</f>
        <v>LVIA Appendix F - Site Photographs (1)</v>
      </c>
    </row>
    <row r="23" spans="1:2">
      <c r="A23" s="2" t="s">
        <v>23</v>
      </c>
      <c r="B23" s="3" t="str">
        <f>HYPERLINK("https://cdn-eastherts.onwebcurl.com/s3fs-public/2026-08/CD.1.15.iii%20LVIA%20Appendix%20F%20-%20Site%20Photographs%20(2)_0.pdf","LVIA Appendix F - Site Photographs (2)")</f>
        <v>LVIA Appendix F - Site Photographs (2)</v>
      </c>
    </row>
    <row r="24" spans="1:2">
      <c r="A24" s="2" t="s">
        <v>24</v>
      </c>
      <c r="B24" s="3" t="str">
        <f>HYPERLINK("https://cdn-eastherts.onwebcurl.com/s3fs-public/2026-08/CD.1.15.iv%20LVIA%20Figure%20L1%20-%20Landscape%20Designations%20Plan_0.pdf","LVIA Figure L1 - Landscape Designations Plan")</f>
        <v>LVIA Figure L1 - Landscape Designations Plan</v>
      </c>
    </row>
    <row r="25" spans="1:2">
      <c r="A25" s="2" t="s">
        <v>25</v>
      </c>
      <c r="B25" s="3" t="str">
        <f>HYPERLINK("https://cdn-eastherts.onwebcurl.com/s3fs-public/2026-08/CD.1.15.v%20LVIA%20Figure%20L2%20-%20Topography%20Plan_0.pdf","LVIA Figure L2 - Topography Plan")</f>
        <v>LVIA Figure L2 - Topography Plan</v>
      </c>
    </row>
    <row r="26" spans="1:2">
      <c r="A26" s="2" t="s">
        <v>26</v>
      </c>
      <c r="B26" s="3" t="str">
        <f>HYPERLINK("https://cdn-eastherts.onwebcurl.com/s3fs-public/2026-08/CD.1.15.vi%20LVIA%20Figure%20L3%20-%20Landscape%20Character%20Plan_0.pdf","LVIA Figure L3 - Landscape Character Plan")</f>
        <v>LVIA Figure L3 - Landscape Character Plan</v>
      </c>
    </row>
    <row r="27" spans="1:2">
      <c r="A27" s="2" t="s">
        <v>27</v>
      </c>
      <c r="B27" s="3" t="str">
        <f>HYPERLINK("https://cdn-eastherts.onwebcurl.com/s3fs-public/2026-08/CD.1.15.vii%20LVIA%20Figure%20L4%20-%20Viewpoint%20Location%20Plan_0.pdf","LVIA Figure L4 - Viewpoint Location Plan")</f>
        <v>LVIA Figure L4 - Viewpoint Location Plan</v>
      </c>
    </row>
    <row r="28" spans="1:2">
      <c r="A28" s="2" t="s">
        <v>28</v>
      </c>
      <c r="B28" s="3" t="str">
        <f>HYPERLINK("https://cdn-eastherts.onwebcurl.com/s3fs-public/2026-08/CD.1.15.viii%20LVIA%20Figure%20L4a%20-%20Preliminary%20ZTV%20Plan_0.pdf","LVIA Figure L4a - Preliminary ZTV Plan")</f>
        <v>LVIA Figure L4a - Preliminary ZTV Plan</v>
      </c>
    </row>
    <row r="29" spans="1:2">
      <c r="A29" s="2" t="s">
        <v>29</v>
      </c>
      <c r="B29" s="3" t="str">
        <f>HYPERLINK("https://cdn-eastherts.onwebcurl.com/s3fs-public/2026-08/CD.1.15.ix%20LVIA%20Figure%20L5%20-%20Opps%20and%20Cons%20Plan.pdf","LVIA Figure L5 - Opps and Cons Plan")</f>
        <v>LVIA Figure L5 - Opps and Cons Plan</v>
      </c>
    </row>
    <row r="30" spans="1:2">
      <c r="A30" s="2" t="s">
        <v>30</v>
      </c>
      <c r="B30" s="3" t="str">
        <f>HYPERLINK("https://cdn-eastherts.onwebcurl.com/s3fs-public/2026-08/CD.1.16%20Lighting%20Impact%20Assessment.pdf","Lighting Impact Assessment")</f>
        <v>Lighting Impact Assessment</v>
      </c>
    </row>
    <row r="31" spans="1:2">
      <c r="A31" s="2" t="s">
        <v>31</v>
      </c>
      <c r="B31" s="3" t="str">
        <f>HYPERLINK("https://cdn-eastherts.onwebcurl.com/s3fs-public/2026-08/CD.1.17%20Noise%20Impact%20Assessment.pdf","Noise Impact Assessment")</f>
        <v>Noise Impact Assessment</v>
      </c>
    </row>
    <row r="32" spans="1:2">
      <c r="A32" s="2" t="s">
        <v>32</v>
      </c>
      <c r="B32" s="3" t="str">
        <f>HYPERLINK("https://cdn-eastherts.onwebcurl.com/s3fs-public/2026-08/CD.1.18%20Statement%20of%20Community%20Involvement.pdf","Statement of Community Involvement")</f>
        <v>Statement of Community Involvement</v>
      </c>
    </row>
    <row r="33" spans="1:2">
      <c r="A33" s="2" t="s">
        <v>33</v>
      </c>
      <c r="B33" s="3" t="str">
        <f>HYPERLINK("https://cdn-eastherts.onwebcurl.com/s3fs-public/2026-08/CD.1.19%20Sustainable%20Construction%20Energy%20and%20Water%20Statement.pdf","Sustainable Construction Energy and Water Statement")</f>
        <v>Sustainable Construction Energy and Water Statement</v>
      </c>
    </row>
    <row r="34" spans="1:2">
      <c r="A34" s="2" t="s">
        <v>34</v>
      </c>
      <c r="B34" s="3" t="str">
        <f>HYPERLINK("https://cdn-eastherts.onwebcurl.com/s3fs-public/2026-08/CD.1.20..i%20Utilities%20Assessment%20(1).pdf","Utilities Assessment (1)")</f>
        <v>Utilities Assessment (1)</v>
      </c>
    </row>
    <row r="35" spans="1:2">
      <c r="A35" s="2" t="s">
        <v>35</v>
      </c>
      <c r="B35" s="3" t="str">
        <f>HYPERLINK("https://cdn-eastherts.onwebcurl.com/s3fs-public/2026-08/CD.1.20.ii%20Utilities%20Assessment%20(2).pdf","Utilities Assessment (2)")</f>
        <v>Utilities Assessment (2)</v>
      </c>
    </row>
    <row r="36" spans="1:2">
      <c r="A36" s="2" t="s">
        <v>36</v>
      </c>
      <c r="B36" s="3" t="str">
        <f>HYPERLINK("https://cdn-eastherts.onwebcurl.com/s3fs-public/2026-08/CD.1.20.iii%20Utilities%20Assessment%20(3).pdf","Utilities Assessment (3)")</f>
        <v>Utilities Assessment (3)</v>
      </c>
    </row>
    <row r="37" spans="1:2">
      <c r="A37" s="2" t="s">
        <v>37</v>
      </c>
      <c r="B37" s="3" t="str">
        <f>HYPERLINK("https://cdn-eastherts.onwebcurl.com/s3fs-public/2026-08/CD.1.20.iv%20Utilities%20Assessment%20(4).pdf","Utilities Assessment (4)")</f>
        <v>Utilities Assessment (4)</v>
      </c>
    </row>
    <row r="38" spans="1:2">
      <c r="A38" s="2" t="s">
        <v>38</v>
      </c>
      <c r="B38" s="3" t="str">
        <f>HYPERLINK("https://cdn-eastherts.onwebcurl.com/s3fs-public/2026-08/CD.1.20.v%20Utilities%20Assessment%20(5).pdf","Utilities Assessment (5)")</f>
        <v>Utilities Assessment (5)</v>
      </c>
    </row>
    <row r="39" spans="1:2">
      <c r="A39" s="2" t="s">
        <v>39</v>
      </c>
      <c r="B39" s="3" t="str">
        <f>HYPERLINK("https://cdn-eastherts.onwebcurl.com/s3fs-public/2026-08/CD.1.21%20Statutory%20Biodiversity%20Metric%20Calculation.xlsx","Statutory Biodiversity Metric Calculation")</f>
        <v>Statutory Biodiversity Metric Calculation</v>
      </c>
    </row>
    <row r="40" spans="1:2">
      <c r="A40" s="2" t="s">
        <v>40</v>
      </c>
      <c r="B40" s="3" t="str">
        <f>HYPERLINK("https://cdn-eastherts.onwebcurl.com/s3fs-public/2026-08/CD.1.22%20Biodiversity%20Net%20Gain%20Assessment%20Design%20Stage.pdf","Biodiversity Net Gain Assessment Design Stage")</f>
        <v>Biodiversity Net Gain Assessment Design Stage</v>
      </c>
    </row>
    <row r="41" spans="1:2">
      <c r="A41" s="2" t="s">
        <v>41</v>
      </c>
      <c r="B41" s="3" t="str">
        <f>HYPERLINK("https://cdn-eastherts.onwebcurl.com/s3fs-public/2026-08/CD.1.23%20Agricultural%20Land%20Classification.pdf","Agricultural Land Classification")</f>
        <v>Agricultural Land Classification</v>
      </c>
    </row>
    <row r="42" spans="1:2">
      <c r="A42" s="2" t="s">
        <v>42</v>
      </c>
      <c r="B42" s="3" t="str">
        <f>HYPERLINK("https://cdn-eastherts.onwebcurl.com/s3fs-public/2026-08/CD.1.24.i%20Air%20Quality%20Assessment%20(1).pdf","Air Quality Assessment (1)")</f>
        <v>Air Quality Assessment (1)</v>
      </c>
    </row>
    <row r="43" spans="1:2">
      <c r="A43" s="2" t="s">
        <v>43</v>
      </c>
      <c r="B43" s="3" t="str">
        <f>HYPERLINK("https://cdn-eastherts.onwebcurl.com/s3fs-public/2026-08/CD.1.24.ii%20Air%20Quality%20Assessment%20(2).pdf","Air Quality Assessment (2)")</f>
        <v>Air Quality Assessment (2)</v>
      </c>
    </row>
    <row r="44" spans="1:2">
      <c r="A44" s="2" t="s">
        <v>44</v>
      </c>
      <c r="B44" s="3" t="str">
        <f>HYPERLINK("https://cdn-eastherts.onwebcurl.com/s3fs-public/2026-08/CD.1.25%20Arboricultural%20Impact%20Assessment.pdf","Arboricultural Impact Assessment")</f>
        <v>Arboricultural Impact Assessment</v>
      </c>
    </row>
    <row r="45" spans="1:2">
      <c r="A45" s="2" t="s">
        <v>45</v>
      </c>
      <c r="B45" s="3" t="str">
        <f>HYPERLINK("https://cdn-eastherts.onwebcurl.com/s3fs-public/2026-08/CD.1.26%20Archaeological%20Desk-Based%20Assessment.pdf","Archaeological Desk-Based Assessment")</f>
        <v>Archaeological Desk-Based Assessment</v>
      </c>
    </row>
    <row r="46" spans="1:2">
      <c r="A46" s="2" t="s">
        <v>46</v>
      </c>
      <c r="B46" s="3" t="str">
        <f>HYPERLINK("https://cdn-eastherts.onwebcurl.com/s3fs-public/2026-08/CD.1.27.i%20Phase%201%20Desk%20Study%20Report%20(1).pdf","Phase 1 Desk Study Report (1)")</f>
        <v>Phase 1 Desk Study Report (1)</v>
      </c>
    </row>
    <row r="47" spans="1:2">
      <c r="A47" s="2" t="s">
        <v>47</v>
      </c>
      <c r="B47" s="3" t="str">
        <f>HYPERLINK("https://cdn-eastherts.onwebcurl.com/s3fs-public/2026-08/CD.1.27.ii%20Phase%201%20Desk%20Study%20Report%20(2).pdf","Phase 1 Desk Study Report (2)")</f>
        <v>Phase 1 Desk Study Report (2)</v>
      </c>
    </row>
    <row r="48" spans="1:2">
      <c r="A48" s="2" t="s">
        <v>48</v>
      </c>
      <c r="B48" s="3" t="str">
        <f>HYPERLINK("https://cdn-eastherts.onwebcurl.com/s3fs-public/2026-08/CD.1.27.iii%20Phase%201%20Desk%20Study%20Report%20(3).pdf","Phase 1 Desk Study Report (3)")</f>
        <v>Phase 1 Desk Study Report (3)</v>
      </c>
    </row>
    <row r="49" spans="1:2">
      <c r="A49" s="2" t="s">
        <v>49</v>
      </c>
      <c r="B49" s="3" t="str">
        <f>HYPERLINK("https://cdn-eastherts.onwebcurl.com/s3fs-public/2026-08/CD1.28%20East%20Hertfordshire%20Five%20Year%20Housing%20Land%20Supply%20Review%20Statement.pdf","East Hertfordshire Five Year Housing Land Supply Review Statement")</f>
        <v>East Hertfordshire Five Year Housing Land Supply Review Statement</v>
      </c>
    </row>
    <row r="50" spans="1:2">
      <c r="A50" s="2" t="s">
        <v>50</v>
      </c>
      <c r="B50" s="3" t="str">
        <f>HYPERLINK("https://cdn-eastherts.onwebcurl.com/s3fs-public/2026-08/CD.1.29.i%20Design%20and%20Access%20Statement%20(1).pdf","Design and Access Statement (1)")</f>
        <v>Design and Access Statement (1)</v>
      </c>
    </row>
    <row r="51" spans="1:2">
      <c r="A51" s="2" t="s">
        <v>51</v>
      </c>
      <c r="B51" s="3" t="str">
        <f>HYPERLINK("https://cdn-eastherts.onwebcurl.com/s3fs-public/2026-08/CD.1.29.ii%20Design%20and%20Access%20Statement%20(2).pdf","Design and Access Statement (2)")</f>
        <v>Design and Access Statement (2)</v>
      </c>
    </row>
    <row r="52" spans="1:2" ht="15">
      <c r="A52" s="6" t="s">
        <v>52</v>
      </c>
      <c r="B52" s="6"/>
    </row>
    <row r="53" spans="1:2">
      <c r="A53" s="2" t="s">
        <v>53</v>
      </c>
      <c r="B53" s="3" t="str">
        <f>HYPERLINK("https://cdn-eastherts.onwebcurl.com/s3fs-public/2026-08/CD.2.1%20Flood%20Risk%20and%20Drainage%20Technical%20Note.pdf","Flood Risk and Drainage Technical Note")</f>
        <v>Flood Risk and Drainage Technical Note</v>
      </c>
    </row>
    <row r="54" spans="1:2">
      <c r="A54" s="2" t="s">
        <v>54</v>
      </c>
      <c r="B54" s="3" t="str">
        <f>HYPERLINK("https://cdn-eastherts.onwebcurl.com/s3fs-public/2026-08/CD.2.2%20Health%20Impact%20Assessment.pdf","Health Impact Assessment")</f>
        <v>Health Impact Assessment</v>
      </c>
    </row>
    <row r="55" spans="1:2">
      <c r="A55" s="2" t="s">
        <v>55</v>
      </c>
      <c r="B55" s="3" t="str">
        <f>HYPERLINK("https://cdn-eastherts.onwebcurl.com/s3fs-public/2026-08/CD.2.3.i%20Archaeology%20Geophysical%20Overlay%20Plan.pdf","Archaeology Geophysical Overlay Plan")</f>
        <v>Archaeology Geophysical Overlay Plan</v>
      </c>
    </row>
    <row r="56" spans="1:2">
      <c r="A56" s="2" t="s">
        <v>56</v>
      </c>
      <c r="B56" s="3" t="str">
        <f>HYPERLINK("https://cdn-eastherts.onwebcurl.com/s3fs-public/2026-08/CD.2.3.ii%20Archaeology%20Geophysical%20Survey%20Report.pdf","Archaeology Geophysical Survey Report")</f>
        <v>Archaeology Geophysical Survey Report</v>
      </c>
    </row>
    <row r="57" spans="1:2">
      <c r="A57" s="2" t="s">
        <v>57</v>
      </c>
      <c r="B57" s="3" t="str">
        <f>HYPERLINK("https://cdn-eastherts.onwebcurl.com/s3fs-public/2026-08/CD.2.4%20Covering%20Letter.pdf","Covering Letter")</f>
        <v>Covering Letter</v>
      </c>
    </row>
    <row r="58" spans="1:2">
      <c r="A58" s="2" t="s">
        <v>58</v>
      </c>
      <c r="B58" s="3" t="str">
        <f>HYPERLINK("https://cdn-eastherts.onwebcurl.com/s3fs-public/2026-08/CD.2.5%20Land%20Use%20Components%20Plan.pdf","Land Use Components Plan")</f>
        <v>Land Use Components Plan</v>
      </c>
    </row>
    <row r="59" spans="1:2">
      <c r="A59" s="2" t="s">
        <v>59</v>
      </c>
      <c r="B59" s="3" t="str">
        <f>HYPERLINK("https://cdn-eastherts.onwebcurl.com/s3fs-public/2026-08/CD.2.6%20Illustrative%20Masterplan.pdf","Illustrative Masterplan")</f>
        <v>Illustrative Masterplan</v>
      </c>
    </row>
    <row r="60" spans="1:2">
      <c r="A60" s="2" t="s">
        <v>60</v>
      </c>
      <c r="B60" s="3" t="str">
        <f>HYPERLINK("https://cdn-eastherts.onwebcurl.com/s3fs-public/2026-08/CD.2.7%20Ecological%20Impact%20Assessment.pdf","Ecological Impact Assessment")</f>
        <v>Ecological Impact Assessment</v>
      </c>
    </row>
    <row r="61" spans="1:2">
      <c r="A61" s="2" t="s">
        <v>61</v>
      </c>
      <c r="B61" s="3" t="str">
        <f>HYPERLINK("https://cdn-eastherts.onwebcurl.com/s3fs-public/2026-08/CD.2.8%20Planning%20Statement%20Addendum.pdf","Planning Statement Addendum")</f>
        <v>Planning Statement Addendum</v>
      </c>
    </row>
    <row r="62" spans="1:2">
      <c r="A62" s="2" t="s">
        <v>62</v>
      </c>
      <c r="B62" s="3" t="str">
        <f>HYPERLINK("https://cdn-eastherts.onwebcurl.com/s3fs-public/2026-08/CD.2.9%20Flood%20Risk%20and%20Drainage%20Technical%20Note.pdf","Flood Risk and Drainage Technical Note")</f>
        <v>Flood Risk and Drainage Technical Note</v>
      </c>
    </row>
    <row r="63" spans="1:2">
      <c r="A63" s="2" t="s">
        <v>63</v>
      </c>
      <c r="B63" s="3" t="str">
        <f>HYPERLINK("https://cdn-eastherts.onwebcurl.com/s3fs-public/2026-08/CD.2.10.i%20Transport%20Technical%20Note%20(1).pdf","Transport Technical Note (1)")</f>
        <v>Transport Technical Note (1)</v>
      </c>
    </row>
    <row r="64" spans="1:2">
      <c r="A64" s="2" t="s">
        <v>64</v>
      </c>
      <c r="B64" s="3" t="str">
        <f>HYPERLINK("https://cdn-eastherts.onwebcurl.com/s3fs-public/2026-08/CD.2.10.ii%20Transport%20Technical%20Note%20(2).pdf","Transport Technical Note (2)")</f>
        <v>Transport Technical Note (2)</v>
      </c>
    </row>
    <row r="65" spans="1:2">
      <c r="A65" s="2" t="s">
        <v>65</v>
      </c>
      <c r="B65" s="3" t="str">
        <f>HYPERLINK("https://cdn-eastherts.onwebcurl.com/s3fs-public/2026-08/CD.2.10.iii%20Transport%20Technical%20Note%20(3).pdf","Transport Technical Note (3)")</f>
        <v>Transport Technical Note (3)</v>
      </c>
    </row>
    <row r="66" spans="1:2">
      <c r="A66" s="2" t="s">
        <v>66</v>
      </c>
      <c r="B66" s="3" t="str">
        <f>HYPERLINK("https://cdn-eastherts.onwebcurl.com/s3fs-public/2026-08/CD.2.11.i%20Landscape%20and%20Visual%20Impact%20Assessment%20Addendum.pdf","Landscape and Visual Impact Assessment Addendum")</f>
        <v>Landscape and Visual Impact Assessment Addendum</v>
      </c>
    </row>
    <row r="67" spans="1:2">
      <c r="A67" s="2" t="s">
        <v>67</v>
      </c>
      <c r="B67" s="3" t="str">
        <f>HYPERLINK("https://cdn-eastherts.onwebcurl.com/s3fs-public/2026-08/CD.2.11.ii%20Landscape%20and%20Visual%20Impact%20Assessment%20Addendum%20-%20Appendix%20A%20Figure%20L4.pdf","Landscape and Visual Impact Assessment Addendum - Appendix A Figure L4")</f>
        <v>Landscape and Visual Impact Assessment Addendum - Appendix A Figure L4</v>
      </c>
    </row>
    <row r="68" spans="1:2">
      <c r="A68" s="2" t="s">
        <v>68</v>
      </c>
      <c r="B68" s="3" t="str">
        <f>HYPERLINK("https://cdn-eastherts.onwebcurl.com/s3fs-public/2026-08/CD.2.11.iii%20Landscape%20and%20Visual%20Impact%20Assessment%20Addendum%20-%20Appendix%20A%20Figure%20L4a.pdf","Landscape and Visual Impact Assessment Addendum - Appendix A Figure L4a")</f>
        <v>Landscape and Visual Impact Assessment Addendum - Appendix A Figure L4a</v>
      </c>
    </row>
    <row r="69" spans="1:2">
      <c r="A69" s="2" t="s">
        <v>69</v>
      </c>
      <c r="B69" s="3" t="str">
        <f>HYPERLINK("https://cdn-eastherts.onwebcurl.com/s3fs-public/2026-08/CD.2.11.iv%20Landscape%20and%20Visual%20Impact%20Assessment%20Addendum%20-%20Appendix%20A%20Figure%20L6.pdf","Landscape and Visual Impact Assessment Addendum - Appendix A Figure L6")</f>
        <v>Landscape and Visual Impact Assessment Addendum - Appendix A Figure L6</v>
      </c>
    </row>
    <row r="70" spans="1:2">
      <c r="A70" s="2" t="s">
        <v>70</v>
      </c>
      <c r="B70" s="3" t="str">
        <f>HYPERLINK("https://cdn-eastherts.onwebcurl.com/s3fs-public/2026-08/CD.2.11.v%20Landscape%20and%20Visual%20Impact%20Assessment%20Addendum%20-%20Appendix%20B.pdf","Landscape and Visual Impact Assessment Addendum - Appendix B")</f>
        <v>Landscape and Visual Impact Assessment Addendum - Appendix B</v>
      </c>
    </row>
    <row r="71" spans="1:2">
      <c r="A71" s="2" t="s">
        <v>71</v>
      </c>
      <c r="B71" s="3" t="str">
        <f>HYPERLINK("https://cdn-eastherts.onwebcurl.com/s3fs-public/2026-08/CD.2.11.vi%20Landscape%20and%20Visual%20Impact%20Assessment%20Addendum%20-%20Appendix%20C.pdf","Landscape and Visual Impact Assessment Addendum - Appendix C")</f>
        <v>Landscape and Visual Impact Assessment Addendum - Appendix C</v>
      </c>
    </row>
    <row r="72" spans="1:2">
      <c r="A72" s="2" t="s">
        <v>72</v>
      </c>
      <c r="B72" s="3" t="str">
        <f>HYPERLINK("https://cdn-eastherts.onwebcurl.com/s3fs-public/2026-08/CD.2.12%20Biodiversity%20Metric%20Calculation%20Tool.xlsx","Biodiversity Metric Calculation Tool")</f>
        <v>Biodiversity Metric Calculation Tool</v>
      </c>
    </row>
    <row r="73" spans="1:2">
      <c r="A73" s="2" t="s">
        <v>73</v>
      </c>
      <c r="B73" s="3" t="str">
        <f>HYPERLINK("https://cdn-eastherts.onwebcurl.com/s3fs-public/2026-08/CD.2.13%20Biodiversity%20Net%20Gain%20Assessment%20Design%20Stage.pdf","Biodiversity Net Gain Assessment Design Stage")</f>
        <v>Biodiversity Net Gain Assessment Design Stage</v>
      </c>
    </row>
    <row r="74" spans="1:2">
      <c r="A74" s="2" t="s">
        <v>74</v>
      </c>
      <c r="B74" s="3" t="str">
        <f>HYPERLINK("https://cdn-eastherts.onwebcurl.com/s3fs-public/2026-08/CD.2.14%20Arboricultral%20Impact%20Assessment.pdf","Arboricultral Impact Assessment")</f>
        <v>Arboricultral Impact Assessment</v>
      </c>
    </row>
    <row r="75" spans="1:2">
      <c r="A75" s="2" t="s">
        <v>75</v>
      </c>
      <c r="B75" s="3" t="str">
        <f>HYPERLINK("https://cdn-eastherts.onwebcurl.com/s3fs-public/2026-08/CD.2.15%20Design%20and%20Access%20Statement%20Addendum.pdf","Design and Access Statement Addendum")</f>
        <v>Design and Access Statement Addendum</v>
      </c>
    </row>
    <row r="76" spans="1:2">
      <c r="A76" s="2" t="s">
        <v>76</v>
      </c>
      <c r="B76" s="3" t="str">
        <f>HYPERLINK("https://cdn-eastherts.onwebcurl.com/s3fs-public/2026-08/CD.2.16%20Sustainability%20Strategy.pdf","Sustainability Strategy")</f>
        <v>Sustainability Strategy</v>
      </c>
    </row>
    <row r="77" spans="1:2">
      <c r="A77" s="2" t="s">
        <v>77</v>
      </c>
      <c r="B77" s="3" t="str">
        <f>HYPERLINK("https://cdn-eastherts.onwebcurl.com/s3fs-public/2026-08/CD.2.17%20Indicative%20Sports%20Pitches%20Layout%20Plan.pdf","Indicative Sports Pitches Layout Plan")</f>
        <v>Indicative Sports Pitches Layout Plan</v>
      </c>
    </row>
    <row r="78" spans="1:2">
      <c r="A78" s="2" t="s">
        <v>78</v>
      </c>
      <c r="B78" s="3" t="str">
        <f>HYPERLINK("https://cdn-eastherts.onwebcurl.com/s3fs-public/2026-08/CD.2.18%20Building%20Heights%20Parameter%20Plan.pdf","Building Heights Parameter Plan")</f>
        <v>Building Heights Parameter Plan</v>
      </c>
    </row>
    <row r="79" spans="1:2">
      <c r="A79" s="2" t="s">
        <v>79</v>
      </c>
      <c r="B79" s="3" t="str">
        <f>HYPERLINK("https://cdn-eastherts.onwebcurl.com/s3fs-public/2026-08/CD.2.19%20Density%20Parameter%20Plan.pdf","Density Parameter Plan")</f>
        <v>Density Parameter Plan</v>
      </c>
    </row>
    <row r="80" spans="1:2">
      <c r="A80" s="2" t="s">
        <v>80</v>
      </c>
      <c r="B80" s="3" t="str">
        <f>HYPERLINK("https://cdn-eastherts.onwebcurl.com/s3fs-public/2026-08/CD.2.20%20Design%20Principles%20Document.pdf","Design Principles Document")</f>
        <v>Design Principles Document</v>
      </c>
    </row>
    <row r="81" spans="1:2">
      <c r="A81" s="2" t="s">
        <v>81</v>
      </c>
      <c r="B81" s="3" t="str">
        <f>HYPERLINK("https://cdn-eastherts.onwebcurl.com/s3fs-public/2026-08/CD.2.21.i%20Response%20to%20LHA%20Comments.xlsx","Response to LHA Comments")</f>
        <v>Response to LHA Comments</v>
      </c>
    </row>
    <row r="82" spans="1:2">
      <c r="A82" s="2" t="s">
        <v>82</v>
      </c>
      <c r="B82" s="3" t="str">
        <f>HYPERLINK("https://cdn-eastherts.onwebcurl.com/s3fs-public/2026-08/CD.2.21.ii%2023161_SK_T_003%20(P4)%20Active%20Travell%20Connection%20Plan.pdf","23161_SK_T_003 (P4) Active Travell Connection Plan")</f>
        <v>23161_SK_T_003 (P4) Active Travell Connection Plan</v>
      </c>
    </row>
    <row r="83" spans="1:2">
      <c r="A83" s="2" t="s">
        <v>83</v>
      </c>
      <c r="B83" s="3" t="str">
        <f>HYPERLINK("https://cdn-eastherts.onwebcurl.com/s3fs-public/2026-08/CD.2.21.iii%2023161_SK_T_023%20(P8)%20Forward%20Visibility%20Plan.pdf","23161_SK_T_023 (P8) Forward Visibility Plan")</f>
        <v>23161_SK_T_023 (P8) Forward Visibility Plan</v>
      </c>
    </row>
    <row r="84" spans="1:2">
      <c r="A84" s="2" t="s">
        <v>84</v>
      </c>
      <c r="B84" s="3" t="str">
        <f>HYPERLINK("https://cdn-eastherts.onwebcurl.com/s3fs-public/2026-08/CD.2.21.iv%2023161_SK_T_029%20(P3)%20Baldock%20Road%20Roundabout%20-%20Northern%20Access%20Plan.pdf","23161_SK_T_029 (P3) Baldock Road Roundabout - Northern Access Plan")</f>
        <v>23161_SK_T_029 (P3) Baldock Road Roundabout - Northern Access Plan</v>
      </c>
    </row>
    <row r="85" spans="1:2">
      <c r="A85" s="2" t="s">
        <v>85</v>
      </c>
      <c r="B85" s="3" t="str">
        <f>HYPERLINK("https://cdn-eastherts.onwebcurl.com/s3fs-public/2026-08/CD.2.21.v%2023161_SK_T_036%20(P2)%20Potential%20for%20Widening%20of%20PROW%2036%20Plan.pdf","23161_SK_T_036 (P2) Potential for Widening of PROW 36 Plan")</f>
        <v>23161_SK_T_036 (P2) Potential for Widening of PROW 36 Plan</v>
      </c>
    </row>
    <row r="86" spans="1:2" ht="27">
      <c r="A86" s="2" t="s">
        <v>86</v>
      </c>
      <c r="B86" s="3" t="str">
        <f>HYPERLINK("https://cdn-eastherts.onwebcurl.com/s3fs-public/2026-08/CD.22.i%2023161_SK_T_003%20(P5)%20Proposed%20Active%20Travel%20Enhancement%20on%20Baldock%20Road%20East%20of%20A10%20Plan.pdf","23161_SK_T_003 (P5) Proposed Active Travel Enhancement on Baldock Road East of A10 Plan")</f>
        <v>23161_SK_T_003 (P5) Proposed Active Travel Enhancement on Baldock Road East of A10 Plan</v>
      </c>
    </row>
    <row r="87" spans="1:2">
      <c r="A87" s="2" t="s">
        <v>87</v>
      </c>
      <c r="B87" s="3" t="str">
        <f>HYPERLINK("https://cdn-eastherts.onwebcurl.com/s3fs-public/2026-08/CD.22.ii%2023161_SK_T_018%20(P2)%20Proposed%20Cross%20Sections%20(PROW%20Enhancements).pdf","23161_SK_T_018 (P2) Proposed Cross Sections (PROW Enhancements)")</f>
        <v>23161_SK_T_018 (P2) Proposed Cross Sections (PROW Enhancements)</v>
      </c>
    </row>
    <row r="88" spans="1:2">
      <c r="A88" s="2" t="s">
        <v>88</v>
      </c>
      <c r="B88" s="3" t="str">
        <f>HYPERLINK("https://cdn-eastherts.onwebcurl.com/s3fs-public/2026-08/CD.22.iii%2023161_SK_T_021%20(P1)%20Southern%20Bridge%20Crossing%20Plan.pdf","23161_SK_T_021 (P1) Southern Bridge Crossing Plan")</f>
        <v>23161_SK_T_021 (P1) Southern Bridge Crossing Plan</v>
      </c>
    </row>
    <row r="89" spans="1:2">
      <c r="A89" s="2" t="s">
        <v>89</v>
      </c>
      <c r="B89" s="3" t="str">
        <f>HYPERLINK("https://cdn-eastherts.onwebcurl.com/s3fs-public/2026-08/CD.22.iv%2023161_SK_T_022%20(P2)%20Southern%20Bridge%20Crossing%20-%20Elevations.pdf","23161_SK_T_022 (P2) Southern Bridge Crossing - Elevations")</f>
        <v>23161_SK_T_022 (P2) Southern Bridge Crossing - Elevations</v>
      </c>
    </row>
    <row r="90" spans="1:2">
      <c r="A90" s="2" t="s">
        <v>90</v>
      </c>
      <c r="B90" s="3" t="str">
        <f>HYPERLINK("https://cdn-eastherts.onwebcurl.com/s3fs-public/2026-08/CD.22.v%2023161_SK_T_023%20(P13)%20Forward%20Visibility%20Plan.pdf","23161_SK_T_023 (P13) Forward Visibility Plan")</f>
        <v>23161_SK_T_023 (P13) Forward Visibility Plan</v>
      </c>
    </row>
    <row r="91" spans="1:2">
      <c r="A91" s="2" t="s">
        <v>91</v>
      </c>
      <c r="B91" s="3" t="str">
        <f>HYPERLINK("https://cdn-eastherts.onwebcurl.com/s3fs-public/2026-08/CD.22.vi%2023161_SK_T_025%20(P4)%20Northern%20Parcel%20Throcking%20Lane%20Access%20Plan.pdf","23161_SK_T_025 (P4) Northern Parcel Throcking Lane Access Plan")</f>
        <v>23161_SK_T_025 (P4) Northern Parcel Throcking Lane Access Plan</v>
      </c>
    </row>
    <row r="92" spans="1:2">
      <c r="A92" s="2" t="s">
        <v>92</v>
      </c>
      <c r="B92" s="3" t="str">
        <f>HYPERLINK("https://cdn-eastherts.onwebcurl.com/s3fs-public/2026-08/CD.22.vii%2023161_SK_T_029%20(P5)%20Baldock%20Road%20Roundabout%20-%20Northern%20Access%20Plan.pdf","23161_SK_T_029 (P5) Baldock Road Roundabout - Northern Access Plan")</f>
        <v>23161_SK_T_029 (P5) Baldock Road Roundabout - Northern Access Plan</v>
      </c>
    </row>
    <row r="93" spans="1:2">
      <c r="A93" s="2" t="s">
        <v>93</v>
      </c>
      <c r="B93" s="3" t="str">
        <f>HYPERLINK("https://cdn-eastherts.onwebcurl.com/s3fs-public/2026-08/CD.22.viii%2023161_SK_T_032%20(P1)%20Northern%20Bridge%20Crossing%20Plan.pdf","23161_SK_T_032 (P1) Northern Bridge Crossing Plan")</f>
        <v>23161_SK_T_032 (P1) Northern Bridge Crossing Plan</v>
      </c>
    </row>
    <row r="94" spans="1:2">
      <c r="A94" s="2" t="s">
        <v>94</v>
      </c>
      <c r="B94" s="3" t="str">
        <f>HYPERLINK("https://cdn-eastherts.onwebcurl.com/s3fs-public/2026-08/CD.22.ix%2023161_SK_T_033%20(P1)%20Northern%20Bridge%20Crossing%20-%20Elevations.pdf","23161_SK_T_033 (P1) Northern Bridge Crossing - Elevations")</f>
        <v>23161_SK_T_033 (P1) Northern Bridge Crossing - Elevations</v>
      </c>
    </row>
    <row r="95" spans="1:2">
      <c r="A95" s="2" t="s">
        <v>95</v>
      </c>
      <c r="B95" s="3" t="str">
        <f>HYPERLINK("https://cdn-eastherts.onwebcurl.com/s3fs-public/2026-08/CD.22.x%2023161_SK_T_034%20(P3)%20Potential%20for%20Widening%20of%20PROW%2036%20Plan.pdf","23161_SK_T_034 (P3) Potential for Widening of PROW 36 Plan")</f>
        <v>23161_SK_T_034 (P3) Potential for Widening of PROW 36 Plan</v>
      </c>
    </row>
    <row r="96" spans="1:2">
      <c r="A96" s="2" t="s">
        <v>96</v>
      </c>
      <c r="B96" s="3" t="str">
        <f>HYPERLINK("https://cdn-eastherts.onwebcurl.com/s3fs-public/2026-08/CD.22.xi%2023161_SK_T_035%20(P3)%20Proposed%2040mph%20Speed%20Limit%20and%20Crossing%20Signage.pdf","23161_SK_T_035 (P3) Proposed 40mph Speed Limit and Crossing Signage")</f>
        <v>23161_SK_T_035 (P3) Proposed 40mph Speed Limit and Crossing Signage</v>
      </c>
    </row>
    <row r="97" spans="1:2">
      <c r="A97" s="2" t="s">
        <v>97</v>
      </c>
      <c r="B97" s="3" t="str">
        <f>HYPERLINK("https://cdn-eastherts.onwebcurl.com/s3fs-public/2026-08/CD.22.xii%2023161_SK_T_040%20(P2)%20Proposed%20Active%20Travel%20and%20Wayfinding%20Strategy.pdf","23161_SK_T_040 (P2) Proposed Active Travel and Wayfinding Strategy")</f>
        <v>23161_SK_T_040 (P2) Proposed Active Travel and Wayfinding Strategy</v>
      </c>
    </row>
    <row r="98" spans="1:2" ht="15">
      <c r="A98" s="6" t="s">
        <v>98</v>
      </c>
      <c r="B98" s="6"/>
    </row>
    <row r="99" spans="1:2">
      <c r="A99" s="2" t="s">
        <v>99</v>
      </c>
      <c r="B99" s="3" t="str">
        <f>HYPERLINK("https://cdn-eastherts.onwebcurl.com/s3fs-public/2026-08/CD.3.1%20Appeal%20Submission%20Form.pdf","Appeal Submission Form")</f>
        <v>Appeal Submission Form</v>
      </c>
    </row>
    <row r="100" spans="1:2">
      <c r="A100" s="2" t="s">
        <v>100</v>
      </c>
      <c r="B100" s="3" t="str">
        <f>HYPERLINK("https://cdn-eastherts.onwebcurl.com/s3fs-public/2026-08/CD.3.2%20Statement%20of%20Case.pdf","Statement of Case")</f>
        <v>Statement of Case</v>
      </c>
    </row>
    <row r="101" spans="1:2" ht="15">
      <c r="A101" s="6" t="s">
        <v>101</v>
      </c>
      <c r="B101" s="6"/>
    </row>
    <row r="102" spans="1:2">
      <c r="A102" s="2" t="s">
        <v>102</v>
      </c>
      <c r="B102" s="3" t="str">
        <f>HYPERLINK("https://cdn-eastherts.onwebcurl.com/s3fs-public/2026-08/CD%204.1%20THAMES_WATER_30.05.2024-2118885.pdf","THAMES_WATER_30.05.2024-2118885")</f>
        <v>THAMES_WATER_30.05.2024-2118885</v>
      </c>
    </row>
    <row r="103" spans="1:2">
      <c r="A103" s="2" t="s">
        <v>103</v>
      </c>
      <c r="B103" s="3" t="str">
        <f>HYPERLINK("https://cdn-eastherts.onwebcurl.com/s3fs-public/2026-08/CD%204.2%20CRIME_PREVENTION_DESIGN_ADVISOR_31.05.2024-2119235.pdf","CRIME_PREVENTION_DESIGN_ADVISOR_31.05.2024-2119235")</f>
        <v>CRIME_PREVENTION_DESIGN_ADVISOR_31.05.2024-2119235</v>
      </c>
    </row>
    <row r="104" spans="1:2">
      <c r="A104" s="2" t="s">
        <v>104</v>
      </c>
      <c r="B104" s="3" t="str">
        <f>HYPERLINK("https://cdn-eastherts.onwebcurl.com/s3fs-public/2026-08/CD%204.3%20WATER_OFFICER_FIRE_HYDRANTS_03.06.2024-2119758.pdf","WATER_OFFICER_FIRE_HYDRANTS_03.06.2024-2119758")</f>
        <v>WATER_OFFICER_FIRE_HYDRANTS_03.06.2024-2119758</v>
      </c>
    </row>
    <row r="105" spans="1:2">
      <c r="A105" s="2" t="s">
        <v>105</v>
      </c>
      <c r="B105" s="3" t="str">
        <f>HYPERLINK("https://cdn-eastherts.onwebcurl.com/s3fs-public/2026-08/CD%204.4%20MINERALS_AND_WASTE_PLANNING_OFFICER_06.06.2024-2121958.pdf","MINERALS_AND_WASTE_PLANNING_OFFICER_06.06.2024-2121958")</f>
        <v>MINERALS_AND_WASTE_PLANNING_OFFICER_06.06.2024-2121958</v>
      </c>
    </row>
    <row r="106" spans="1:2">
      <c r="A106" s="2" t="s">
        <v>106</v>
      </c>
      <c r="B106" s="3" t="str">
        <f>HYPERLINK("https://cdn-eastherts.onwebcurl.com/s3fs-public/2026-08/CD%204.5%20SPORT_ENGLAND_14.06.2024-2124870.pdf","SPORT_ENGLAND_14.06.2024-2124870")</f>
        <v>SPORT_ENGLAND_14.06.2024-2124870</v>
      </c>
    </row>
    <row r="107" spans="1:2" ht="27">
      <c r="A107" s="2" t="s">
        <v>107</v>
      </c>
      <c r="B107" s="3" t="str">
        <f>HYPERLINK("https://cdn-eastherts.onwebcurl.com/s3fs-public/2026-08/CD%204.6%20ENVIRONMENTAL_HEALTH__CONTAMINATED_LAND_AIR_QUALITY__16.06.2024-2125112.pdf","ENVIRONMENTAL_HEALTH__CONTAMINATED_LAND_AIR_QUALITY__16.06.2024-2125112")</f>
        <v>ENVIRONMENTAL_HEALTH__CONTAMINATED_LAND_AIR_QUALITY__16.06.2024-2125112</v>
      </c>
    </row>
    <row r="108" spans="1:2">
      <c r="A108" s="2" t="s">
        <v>108</v>
      </c>
      <c r="B108" s="3" t="str">
        <f>HYPERLINK("https://cdn-eastherts.onwebcurl.com/s3fs-public/2026-08/CD%204.7%20COTTERED_AND_THROCKING_PARISH_COUNCIL_18.06.2024-2126372.pdf","COTTERED_AND_THROCKING_PARISH_COUNCIL_18.06.2024-2126372")</f>
        <v>COTTERED_AND_THROCKING_PARISH_COUNCIL_18.06.2024-2126372</v>
      </c>
    </row>
    <row r="109" spans="1:2">
      <c r="A109" s="2" t="s">
        <v>109</v>
      </c>
      <c r="B109" s="3" t="str">
        <f>HYPERLINK("https://cdn-eastherts.onwebcurl.com/s3fs-public/2026-08/CD%204.8%20WESTMILL_PARISH_COUNCIL_19.06.2024-2126888.pdf","WESTMILL_PARISH_COUNCIL_19.06.2024-2126888")</f>
        <v>WESTMILL_PARISH_COUNCIL_19.06.2024-2126888</v>
      </c>
    </row>
    <row r="110" spans="1:2">
      <c r="A110" s="2" t="s">
        <v>110</v>
      </c>
      <c r="B110" s="3" t="str">
        <f>HYPERLINK("https://cdn-eastherts.onwebcurl.com/s3fs-public/2026-08/CD%204.9%20HIGHWAY_HERTFORDSHIRE_19.06.2024-2126463.pdf","HIGHWAY_HERTFORDSHIRE_19.06.2024-2126463")</f>
        <v>HIGHWAY_HERTFORDSHIRE_19.06.2024-2126463</v>
      </c>
    </row>
    <row r="111" spans="1:2">
      <c r="A111" s="2" t="s">
        <v>111</v>
      </c>
      <c r="B111" s="3" t="str">
        <f>HYPERLINK("https://cdn-eastherts.onwebcurl.com/s3fs-public/2026-08/CD%204.10%20ACTIVE_TRAVEL_ENGLAND_19.06.2024-2126508.pdf","ACTIVE_TRAVEL_ENGLAND_19.06.2024-2126508")</f>
        <v>ACTIVE_TRAVEL_ENGLAND_19.06.2024-2126508</v>
      </c>
    </row>
    <row r="112" spans="1:2">
      <c r="A112" s="2" t="s">
        <v>112</v>
      </c>
      <c r="B112" s="3" t="str">
        <f>HYPERLINK("https://cdn-eastherts.onwebcurl.com/s3fs-public/2026-08/CD%204.11%20THE_COUNTRY_SIDE_CHARITY_HERTFORDSHIRE_19.06.2024-2126635.pdf","THE_COUNTRY_SIDE_CHARITY_HERTFORDSHIRE_19.06.2024-2126635")</f>
        <v>THE_COUNTRY_SIDE_CHARITY_HERTFORDSHIRE_19.06.2024-2126635</v>
      </c>
    </row>
    <row r="113" spans="1:2">
      <c r="A113" s="2" t="s">
        <v>113</v>
      </c>
      <c r="B113" s="3" t="str">
        <f>HYPERLINK("https://cdn-eastherts.onwebcurl.com/s3fs-public/2026-08/CD%204.12%20WASTE_AND_RECYCLING_19.06.2024-2126860.pdf","WASTE_AND_RECYCLING_19.06.2024-2126860")</f>
        <v>WASTE_AND_RECYCLING_19.06.2024-2126860</v>
      </c>
    </row>
    <row r="114" spans="1:2">
      <c r="A114" s="2" t="s">
        <v>114</v>
      </c>
      <c r="B114" s="3" t="str">
        <f>HYPERLINK("https://cdn-eastherts.onwebcurl.com/s3fs-public/2026-08/CD%204.13%20HOUSING_STRATEGY_OFFICER_21.06.2024-2127905.pdf","HOUSING_STRATEGY_OFFICER_21.06.2024-2127905")</f>
        <v>HOUSING_STRATEGY_OFFICER_21.06.2024-2127905</v>
      </c>
    </row>
    <row r="115" spans="1:2">
      <c r="A115" s="2" t="s">
        <v>115</v>
      </c>
      <c r="B115" s="3" t="str">
        <f>HYPERLINK("https://cdn-eastherts.onwebcurl.com/s3fs-public/2026-08/CD%204.14%20GROWTH___INFRASTRUCTURE_OFFICER_21.06.2024-2127891.pdf","GROWTH___INFRASTRUCTURE_OFFICER_21.06.2024-2127891")</f>
        <v>GROWTH___INFRASTRUCTURE_OFFICER_21.06.2024-2127891</v>
      </c>
    </row>
    <row r="116" spans="1:2">
      <c r="A116" s="2" t="s">
        <v>116</v>
      </c>
      <c r="B116" s="3" t="str">
        <f>HYPERLINK("https://cdn-eastherts.onwebcurl.com/s3fs-public/2026-08/CD%204.15%20THAMES_WATER_27.06.2024-2129421.pdf","THAMES_WATER_27.06.2024-2129421")</f>
        <v>THAMES_WATER_27.06.2024-2129421</v>
      </c>
    </row>
    <row r="117" spans="1:2">
      <c r="A117" s="2" t="s">
        <v>117</v>
      </c>
      <c r="B117" s="3" t="str">
        <f>HYPERLINK("https://cdn-eastherts.onwebcurl.com/s3fs-public/2026-08/CD%204.16%20LEAD_LOCAL_FLOOD_AUTHORITY_1_OF_2_28_6_24-2130283.pdf","LEAD_LOCAL_FLOOD_AUTHORITY_1_OF_2_28_6_24-2130283")</f>
        <v>LEAD_LOCAL_FLOOD_AUTHORITY_1_OF_2_28_6_24-2130283</v>
      </c>
    </row>
    <row r="118" spans="1:2">
      <c r="A118" s="2" t="s">
        <v>118</v>
      </c>
      <c r="B118" s="3" t="str">
        <f>HYPERLINK("https://cdn-eastherts.onwebcurl.com/s3fs-public/2026-08/CD%204.17%20LEAD_LOCAL_FLOOD_AUTHORITY_2_OF_2_28_6_24-2130284.pdf","LEAD_LOCAL_FLOOD_AUTHORITY_2_OF_2_28_6_24-2130284")</f>
        <v>LEAD_LOCAL_FLOOD_AUTHORITY_2_OF_2_28_6_24-2130284</v>
      </c>
    </row>
    <row r="119" spans="1:2">
      <c r="A119" s="2" t="s">
        <v>119</v>
      </c>
      <c r="B119" s="3" t="str">
        <f>HYPERLINK("https://cdn-eastherts.onwebcurl.com/s3fs-public/2026-08/CD%204.18%20BUNTINGFORD_WARD_04.07.2024-2132553.pdf","BUNTINGFORD_WARD_04.07.2024-2132553")</f>
        <v>BUNTINGFORD_WARD_04.07.2024-2132553</v>
      </c>
    </row>
    <row r="120" spans="1:2">
      <c r="A120" s="2" t="s">
        <v>120</v>
      </c>
      <c r="B120" s="3" t="str">
        <f>HYPERLINK("https://cdn-eastherts.onwebcurl.com/s3fs-public/2026-08/CD%204.19%20ECOLOGY_ADVISOR_12.07.2024-2135840.pdf","ECOLOGY_ADVISOR_12.07.2024-2135840")</f>
        <v>ECOLOGY_ADVISOR_12.07.2024-2135840</v>
      </c>
    </row>
    <row r="121" spans="1:2">
      <c r="A121" s="2" t="s">
        <v>121</v>
      </c>
      <c r="B121" s="3" t="str">
        <f>HYPERLINK("https://cdn-eastherts.onwebcurl.com/s3fs-public/2026-08/CD%204.20%20BUNTINGFORD_TOWN_COUNCIL_16_7_24-2137131.pdf","BUNTINGFORD_TOWN_COUNCIL_16_7_24-2137131")</f>
        <v>BUNTINGFORD_TOWN_COUNCIL_16_7_24-2137131</v>
      </c>
    </row>
    <row r="122" spans="1:2">
      <c r="A122" s="2" t="s">
        <v>122</v>
      </c>
      <c r="B122" s="3" t="str">
        <f>HYPERLINK("https://cdn-eastherts.onwebcurl.com/s3fs-public/2026-08/CD%204.21%20ONSERVATION_AND_URBAN_DESIGN_OFFICER_26.07.2024-2140776.pdf","ONSERVATION_AND_URBAN_DESIGN_OFFICER_26.07.2024-2140776")</f>
        <v>ONSERVATION_AND_URBAN_DESIGN_OFFICER_26.07.2024-2140776</v>
      </c>
    </row>
    <row r="123" spans="1:2">
      <c r="A123" s="2" t="s">
        <v>123</v>
      </c>
      <c r="B123" s="3" t="str">
        <f>HYPERLINK("https://cdn-eastherts.onwebcurl.com/s3fs-public/2026-08/CD%204.22%20COTTERED_PARISH_COUNCIL_-_20_8_25-2289420.pdf","COTTERED_PARISH_COUNCIL_-_20_8_25-2289420")</f>
        <v>COTTERED_PARISH_COUNCIL_-_20_8_25-2289420</v>
      </c>
    </row>
    <row r="124" spans="1:2">
      <c r="A124" s="2" t="s">
        <v>124</v>
      </c>
      <c r="B124" s="3" t="str">
        <f>HYPERLINK("https://cdn-eastherts.onwebcurl.com/s3fs-public/2026-08/CD%204.23%20LANDSCAPE_OFFICER_20.09.2024-2164828.pdf","LANDSCAPE_OFFICER_20.09.2024-2164828")</f>
        <v>LANDSCAPE_OFFICER_20.09.2024-2164828</v>
      </c>
    </row>
    <row r="125" spans="1:2">
      <c r="A125" s="2" t="s">
        <v>125</v>
      </c>
      <c r="B125" s="3" t="str">
        <f>HYPERLINK("https://cdn-eastherts.onwebcurl.com/s3fs-public/2026-08/CD%204.24%20DESIGN_REVIEW_PANEL_REPORT_9.10.24-2314985.pdf","DESIGN_REVIEW_PANEL_REPORT_9.10.24-2314985")</f>
        <v>DESIGN_REVIEW_PANEL_REPORT_9.10.24-2314985</v>
      </c>
    </row>
    <row r="126" spans="1:2">
      <c r="A126" s="2" t="s">
        <v>126</v>
      </c>
      <c r="B126" s="3" t="str">
        <f>HYPERLINK("https://cdn-eastherts.onwebcurl.com/s3fs-public/2026-08/CD%204.25%20THAMES_WATER_20.11.2024-2186029.pdf","THAMES_WATER_20.11.2024-2186029")</f>
        <v>THAMES_WATER_20.11.2024-2186029</v>
      </c>
    </row>
    <row r="127" spans="1:2">
      <c r="A127" s="2" t="s">
        <v>127</v>
      </c>
      <c r="B127" s="3" t="str">
        <f>HYPERLINK("https://cdn-eastherts.onwebcurl.com/s3fs-public/2026-08/CD%204.26%20HISTORIC_ENVIRONMENT_ADVISOR_26_11_24-2189210.pdf","HISTORIC_ENVIRONMENT_ADVISOR_26_11_24-2189210")</f>
        <v>HISTORIC_ENVIRONMENT_ADVISOR_26_11_24-2189210</v>
      </c>
    </row>
    <row r="128" spans="1:2">
      <c r="A128" s="2" t="s">
        <v>128</v>
      </c>
      <c r="B128" s="3" t="str">
        <f>HYPERLINK("https://cdn-eastherts.onwebcurl.com/s3fs-public/2026-08/CD%204.27%20LLFA_COMMENT_11.02.25-2245516.pdf","LLFA_COMMENT_11.02.25-2245516")</f>
        <v>LLFA_COMMENT_11.02.25-2245516</v>
      </c>
    </row>
    <row r="129" spans="1:2">
      <c r="A129" s="2" t="s">
        <v>129</v>
      </c>
      <c r="B129" s="3" t="str">
        <f>HYPERLINK("https://cdn-eastherts.onwebcurl.com/s3fs-public/2026-08/CD%204.28%20HISTORIC_ENVIRONMENT_29_5_25-2260391.pdf","HISTORIC_ENVIRONMENT_29_5_25-2260391")</f>
        <v>HISTORIC_ENVIRONMENT_29_5_25-2260391</v>
      </c>
    </row>
    <row r="130" spans="1:2" ht="27">
      <c r="A130" s="2" t="s">
        <v>130</v>
      </c>
      <c r="B130" s="3" t="str">
        <f>HYPERLINK("https://cdn-eastherts.onwebcurl.com/s3fs-public/2026-08/CD%204.29%20CORRESPONDENCE_BETWEEN_OFFICER_AND_THAMES_WATER_30.05.2024-2118929.pdf","CORRESPONDENCE_BETWEEN_OFFICER_AND_THAMES_WATER_30.05.2024-2118929")</f>
        <v>CORRESPONDENCE_BETWEEN_OFFICER_AND_THAMES_WATER_30.05.2024-2118929</v>
      </c>
    </row>
    <row r="131" spans="1:2">
      <c r="A131" s="2" t="s">
        <v>131</v>
      </c>
      <c r="B131" s="3" t="str">
        <f>HYPERLINK("https://cdn-eastherts.onwebcurl.com/s3fs-public/2026-08/CD%204.30%20UK_POWER_NETWORKS_18_6_2025-2267434.pdf","UK_POWER_NETWORKS_18_6_2025-2267434")</f>
        <v>UK_POWER_NETWORKS_18_6_2025-2267434</v>
      </c>
    </row>
    <row r="132" spans="1:2">
      <c r="A132" s="2" t="s">
        <v>132</v>
      </c>
      <c r="B132" s="3" t="str">
        <f>HYPERLINK("https://cdn-eastherts.onwebcurl.com/s3fs-public/2026-08/CD%204.31%20THAMES_WATER_-_20_6_25-2268504.pdf","THAMES_WATER_-_20_6_25-2268504")</f>
        <v>THAMES_WATER_-_20_6_25-2268504</v>
      </c>
    </row>
    <row r="133" spans="1:2">
      <c r="A133" s="2" t="s">
        <v>133</v>
      </c>
      <c r="B133" s="3" t="str">
        <f>HYPERLINK("https://cdn-eastherts.onwebcurl.com/s3fs-public/2026-08/CD%204.32%20HCC_-_23_6_25-2268846.pdf","HCC_-_23_6_25-2268846")</f>
        <v>HCC_-_23_6_25-2268846</v>
      </c>
    </row>
    <row r="134" spans="1:2">
      <c r="A134" s="2" t="s">
        <v>134</v>
      </c>
      <c r="B134" s="3" t="str">
        <f>HYPERLINK("https://cdn-eastherts.onwebcurl.com/s3fs-public/2026-08/CD%204.33%20LOCAL_FLOOD_LEAD_23_6_25-2269164.pdf","LOCAL_FLOOD_LEAD_23_6_25-2269164")</f>
        <v>LOCAL_FLOOD_LEAD_23_6_25-2269164</v>
      </c>
    </row>
    <row r="135" spans="1:2">
      <c r="A135" s="2" t="s">
        <v>135</v>
      </c>
      <c r="B135" s="3" t="str">
        <f>HYPERLINK("https://cdn-eastherts.onwebcurl.com/s3fs-public/2026-08/CD%204.34%20SPORT_ENGLAND_-_24_6_25-2269432.pdf","SPORT_ENGLAND_-_24_6_25-2269432")</f>
        <v>SPORT_ENGLAND_-_24_6_25-2269432</v>
      </c>
    </row>
    <row r="136" spans="1:2">
      <c r="A136" s="2" t="s">
        <v>136</v>
      </c>
      <c r="B136" s="3" t="str">
        <f>HYPERLINK("https://cdn-eastherts.onwebcurl.com/s3fs-public/2026-08/CD%204.35%20HIGHWAYS_-_24_6_25-2269501.pdf","HIGHWAYS_-_24_6_25-2269501")</f>
        <v>HIGHWAYS_-_24_6_25-2269501</v>
      </c>
    </row>
    <row r="137" spans="1:2">
      <c r="A137" s="2" t="s">
        <v>137</v>
      </c>
      <c r="B137" s="3" t="str">
        <f>HYPERLINK("https://cdn-eastherts.onwebcurl.com/s3fs-public/2026-08/CD%204.36%20ACTIVE_TRAVEL_-_26_6_25-2270484.pdf","ACTIVE_TRAVEL_-_26_6_25-2270484")</f>
        <v>ACTIVE_TRAVEL_-_26_6_25-2270484</v>
      </c>
    </row>
    <row r="138" spans="1:2">
      <c r="A138" s="2" t="s">
        <v>138</v>
      </c>
      <c r="B138" s="3" t="str">
        <f>HYPERLINK("https://cdn-eastherts.onwebcurl.com/s3fs-public/2026-08/CD%204.37%20HISTORIC_ENVIRONMENT_27_6_25-2271068.pdf","HISTORIC_ENVIRONMENT_27_6_25-2271068")</f>
        <v>HISTORIC_ENVIRONMENT_27_6_25-2271068</v>
      </c>
    </row>
    <row r="139" spans="1:2">
      <c r="A139" s="2" t="s">
        <v>139</v>
      </c>
      <c r="B139" s="3" t="str">
        <f>HYPERLINK("https://cdn-eastherts.onwebcurl.com/s3fs-public/2026-08/CD%204.38%20THAMES_WATER_-_9_7_25-2274362.pdf","THAMES_WATER_-_9_7_25-2274362")</f>
        <v>THAMES_WATER_-_9_7_25-2274362</v>
      </c>
    </row>
    <row r="140" spans="1:2">
      <c r="A140" s="2" t="s">
        <v>140</v>
      </c>
      <c r="B140" s="3" t="str">
        <f>HYPERLINK("https://cdn-eastherts.onwebcurl.com/s3fs-public/2026-08/CD%204.39%20ECOLOGY_-_10_7_25-2275088.pdf","ECOLOGY_-_10_7_25-2275088")</f>
        <v>ECOLOGY_-_10_7_25-2275088</v>
      </c>
    </row>
    <row r="141" spans="1:2">
      <c r="A141" s="2" t="s">
        <v>141</v>
      </c>
      <c r="B141" s="3" t="str">
        <f>HYPERLINK("https://cdn-eastherts.onwebcurl.com/s3fs-public/2026-08/CD%204.40%20ENVIRONMENTAL_HEALTH_14_7_25-2275683.pdf","ENVIRONMENTAL_HEALTH_14_7_25-2275683")</f>
        <v>ENVIRONMENTAL_HEALTH_14_7_25-2275683</v>
      </c>
    </row>
    <row r="142" spans="1:2">
      <c r="A142" s="2" t="s">
        <v>142</v>
      </c>
      <c r="B142" s="3" t="str">
        <f>HYPERLINK("https://cdn-eastherts.onwebcurl.com/s3fs-public/2026-08/CD%204.41%20BUNTINGFORD_TOWN_COUNCIL_-_1_8_25-2282590.pdf","BUNTINGFORD_TOWN_COUNCIL_-_1_8_25-2282590")</f>
        <v>BUNTINGFORD_TOWN_COUNCIL_-_1_8_25-2282590</v>
      </c>
    </row>
    <row r="143" spans="1:2">
      <c r="A143" s="2" t="s">
        <v>143</v>
      </c>
      <c r="B143" s="3" t="str">
        <f>HYPERLINK("https://cdn-eastherts.onwebcurl.com/s3fs-public/2026-08/CD%204.42%20HIGHWAYS_-_19_9_25-2301715.pdf","HIGHWAYS_-_19_9_25-2301715")</f>
        <v>HIGHWAYS_-_19_9_25-2301715</v>
      </c>
    </row>
    <row r="144" spans="1:2">
      <c r="A144" s="2" t="s">
        <v>144</v>
      </c>
      <c r="B144" s="3" t="str">
        <f>HYPERLINK("https://cdn-eastherts.onwebcurl.com/s3fs-public/2026-08/CD%204.43%20PLANNING_POLICY_RECONSULTATION_COMMENT_02.10.25-2305837.pdf","PLANNING_POLICY_RECONSULTATION_COMMENT_02.10.25-2305837")</f>
        <v>PLANNING_POLICY_RECONSULTATION_COMMENT_02.10.25-2305837</v>
      </c>
    </row>
    <row r="145" spans="1:2" ht="15">
      <c r="A145" s="6" t="s">
        <v>145</v>
      </c>
      <c r="B145" s="6"/>
    </row>
    <row r="146" spans="1:2">
      <c r="A146" s="2" t="s">
        <v>146</v>
      </c>
      <c r="B146" s="3" t="str">
        <f>HYPERLINK("https://cdn-eastherts.onwebcurl.com/s3fs-public/2026-08/CD%205.1%20East%20Herts%20District%20Plan.pdf","East Herts District Plan")</f>
        <v>East Herts District Plan</v>
      </c>
    </row>
    <row r="147" spans="1:2">
      <c r="A147" s="2" t="s">
        <v>147</v>
      </c>
      <c r="B147" s="3" t="str">
        <f>HYPERLINK("https://cdn-eastherts.onwebcurl.com/s3fs-public/2026-08/CD%205.2%20Buntingford%20Community%20Area%20Neighbourhood%20Plan.pdf","Buntingford Community Area Neighbourhood Plan")</f>
        <v>Buntingford Community Area Neighbourhood Plan</v>
      </c>
    </row>
    <row r="148" spans="1:2">
      <c r="A148" s="2" t="s">
        <v>148</v>
      </c>
      <c r="B148" s="3" t="str">
        <f>HYPERLINK("https://cdn-eastherts.onwebcurl.com/s3fs-public/2026-08/CD%205.3%20East%20Herts%20District%20Plan%20Inspectors%20Report.pdf","East Herts District Plan Inspectors Report")</f>
        <v>East Herts District Plan Inspectors Report</v>
      </c>
    </row>
    <row r="149" spans="1:2">
      <c r="A149" s="2" t="s">
        <v>149</v>
      </c>
      <c r="B149" s="3" t="str">
        <f>HYPERLINK("https://cdn-eastherts.onwebcurl.com/s3fs-public/2026-08/CD%205.4%20East%20Herts%20Affordable%20Housing%20Supplementary%20Planning%20Document.pdf","East Herts Affordable Housing Supplementary Planning Document")</f>
        <v>East Herts Affordable Housing Supplementary Planning Document</v>
      </c>
    </row>
    <row r="150" spans="1:2">
      <c r="A150" s="2" t="s">
        <v>150</v>
      </c>
      <c r="B150" s="3" t="str">
        <f>HYPERLINK("https://cdn-eastherts.onwebcurl.com/s3fs-public/2026-08/CD%205.5%20East%20Herts%20Open%20Space%2C%20Sport%20and%20Recreation%20Supplementary%20Planning%20Document.pdf","East Herts Open Space, Sport and Recreation Supplementary Planning Document")</f>
        <v>East Herts Open Space, Sport and Recreation Supplementary Planning Document</v>
      </c>
    </row>
    <row r="151" spans="1:2">
      <c r="A151" s="2" t="s">
        <v>151</v>
      </c>
      <c r="B151" s="3" t="str">
        <f>HYPERLINK("https://cdn-eastherts.onwebcurl.com/s3fs-public/2026-08/CD%205.6%20East%20Herts%20Vehicle%20Parking%20Supplementary%20Planning%20Document.pdf","East Herts Vehicle Parking Supplementary Planning Document")</f>
        <v>East Herts Vehicle Parking Supplementary Planning Document</v>
      </c>
    </row>
    <row r="152" spans="1:2">
      <c r="A152" s="2" t="s">
        <v>152</v>
      </c>
      <c r="B152" s="3" t="str">
        <f>HYPERLINK("https://cdn-eastherts.onwebcurl.com/s3fs-public/2026-08/CD%205.7%20East%20Herts%20Planning%20Obligations%20Supplementary%20Planning%20Document.pdf","East Herts Planning Obligations Supplementary Planning Document")</f>
        <v>East Herts Planning Obligations Supplementary Planning Document</v>
      </c>
    </row>
    <row r="153" spans="1:2" ht="27">
      <c r="A153" s="2" t="s">
        <v>153</v>
      </c>
      <c r="B153" s="3" t="str">
        <f>HYPERLINK("https://cdn-eastherts.onwebcurl.com/s3fs-public/2026-08/CD%205.8%20East%20Herts%20Updated%20Vehicle%20Parking%20Standards%20Supplementary%20Planning%20Document%20Appendix.pdf","East Herts Updated Vehicle Parking Standards Supplementary Planning Document Appendix")</f>
        <v>East Herts Updated Vehicle Parking Standards Supplementary Planning Document Appendix</v>
      </c>
    </row>
    <row r="154" spans="1:2">
      <c r="A154" s="2" t="s">
        <v>154</v>
      </c>
      <c r="B154" s="3" t="str">
        <f>HYPERLINK("https://cdn-eastherts.onwebcurl.com/s3fs-public/2026-08/CD%205.9%20East%20Herts%20Strategic%20Vision.pdf","East Herts Strategic Vision")</f>
        <v>East Herts Strategic Vision</v>
      </c>
    </row>
    <row r="155" spans="1:2">
      <c r="A155" s="2" t="s">
        <v>155</v>
      </c>
      <c r="B155" s="3" t="str">
        <f>HYPERLINK("https://cdn-eastherts.onwebcurl.com/s3fs-public/2026-08/CD%205.10%20East%20Herts%20Affordable%20Housing%20Needs%20Assessment.pdf","East Herts Affordable Housing Needs Assessment")</f>
        <v>East Herts Affordable Housing Needs Assessment</v>
      </c>
    </row>
    <row r="156" spans="1:2">
      <c r="A156" s="2" t="s">
        <v>156</v>
      </c>
      <c r="B156" s="3" t="str">
        <f>HYPERLINK("https://cdn-eastherts.onwebcurl.com/s3fs-public/2026-08/CD%205.11%20East%20Herts%20Authority%20Monitoring%20Report%202024-2025.pdf","East Herts Authority Monitoring Report 2024-2025")</f>
        <v>East Herts Authority Monitoring Report 2024-2025</v>
      </c>
    </row>
    <row r="157" spans="1:2">
      <c r="A157" s="2" t="s">
        <v>157</v>
      </c>
      <c r="B157" s="3" t="str">
        <f>HYPERLINK("https://cdn-eastherts.onwebcurl.com/s3fs-public/2026-08/CD%205.12%20East%20Herts%20Five%20Year%20Hosuing%20Land%20Supply%20Position%20Statement%20March%202024.pdf","East Herts Five Year Hosuing Land Supply Position Statement March 2024")</f>
        <v>East Herts Five Year Hosuing Land Supply Position Statement March 2024</v>
      </c>
    </row>
    <row r="158" spans="1:2">
      <c r="A158" s="2" t="s">
        <v>158</v>
      </c>
      <c r="B158" s="3" t="str">
        <f>HYPERLINK("https://cdn-eastherts.onwebcurl.com/s3fs-public/2026-08/CD%205.13%20East%20Herts%20Five%20Year%20Hosuing%20Land%20Supply%20Position%20Statement%20Addendum%20April%202024.pdf","East Herts Five Year Hosuing Land Supply Position Statement Addendum April 2024")</f>
        <v>East Herts Five Year Hosuing Land Supply Position Statement Addendum April 2024</v>
      </c>
    </row>
    <row r="159" spans="1:2">
      <c r="A159" s="2" t="s">
        <v>159</v>
      </c>
      <c r="B159" s="3" t="str">
        <f>HYPERLINK("https://cdn-eastherts.onwebcurl.com/s3fs-public/2026-08/CD%205.14%20East%20Herts%20Local%20Development%20Scheme.pdf","East Herts Local Development Scheme")</f>
        <v>East Herts Local Development Scheme</v>
      </c>
    </row>
    <row r="160" spans="1:2">
      <c r="A160" s="2" t="s">
        <v>160</v>
      </c>
      <c r="B160" s="3" t="str">
        <f>HYPERLINK("https://cdn-eastherts.onwebcurl.com/s3fs-public/2026-08/CD%205.15%20West%20Essex%20and%20East%20Herts%20Strategic%20Housing%20Market%20Assessment.pdf","West Essex and East Herts Strategic Housing Market Assessment")</f>
        <v>West Essex and East Herts Strategic Housing Market Assessment</v>
      </c>
    </row>
    <row r="161" spans="1:2">
      <c r="A161" s="2" t="s">
        <v>161</v>
      </c>
      <c r="B161" s="3" t="str">
        <f>HYPERLINK("https://cdn-eastherts.onwebcurl.com/s3fs-public/2026-08/CD%205.16%20National%20Planning%20Policy%20Framework.pdf","National Planning Policy Framework")</f>
        <v>National Planning Policy Framework</v>
      </c>
    </row>
    <row r="162" spans="1:2">
      <c r="A162" s="2" t="s">
        <v>162</v>
      </c>
      <c r="B162" s="3" t="str">
        <f>HYPERLINK("https://cdn-eastherts.onwebcurl.com/s3fs-public/2026-08/CD%205.17%20National_design_guide.pdf","National_design_guide")</f>
        <v>National_design_guide</v>
      </c>
    </row>
    <row r="163" spans="1:2">
      <c r="A163" s="2" t="s">
        <v>163</v>
      </c>
      <c r="B163" s="3" t="str">
        <f>HYPERLINK("https://cdn-eastherts.onwebcurl.com/s3fs-public/2026-08/CD%205.18%20Review%20of%20the%20East%20Herts%20District%20Plan%202018.pdf","Review of the East Herts District Plan 2018")</f>
        <v>Review of the East Herts District Plan 2018</v>
      </c>
    </row>
    <row r="164" spans="1:2">
      <c r="A164" s="2" t="s">
        <v>164</v>
      </c>
      <c r="B164" s="3" t="str">
        <f>HYPERLINK("https://cdn-eastherts.onwebcurl.com/s3fs-public/2026-08/CD%205.19%20Notice%20of%20Intention%20to%20Commence%20Local%20Plan%20Preparation.pdf","Notice of Intention to Commence Local Plan Preparation")</f>
        <v>Notice of Intention to Commence Local Plan Preparation</v>
      </c>
    </row>
    <row r="165" spans="1:2">
      <c r="A165" s="2" t="s">
        <v>165</v>
      </c>
      <c r="B165" s="3" t="str">
        <f>HYPERLINK("https://cdn-eastherts.onwebcurl.com/s3fs-public/2026-08/CD%205.20%20Local%20Plan%20Timetable.pdf","Local Plan Timetable")</f>
        <v>Local Plan Timetable</v>
      </c>
    </row>
    <row r="166" spans="1:2">
      <c r="A166" s="2" t="s">
        <v>166</v>
      </c>
      <c r="B166" s="3" t="str">
        <f>HYPERLINK("https://cdn-eastherts.onwebcurl.com/s3fs-public/2026-08/CD%205.21%20Local%20Plan%20Timetable%20and%20Notice%20of%20Intention%20to%20Commence%20Local%20Plan%20Preparation.pdf","Local Plan Timetable and Notice of Intention to Commence Local Plan Preparation")</f>
        <v>Local Plan Timetable and Notice of Intention to Commence Local Plan Preparation</v>
      </c>
    </row>
    <row r="167" spans="1:2">
      <c r="A167" s="2" t="s">
        <v>167</v>
      </c>
      <c r="B167" s="3" t="str">
        <f>HYPERLINK("https://cdn-eastherts.onwebcurl.com/s3fs-public/2026-08/CD%205.22%20Buntingford%20Local%20Centre%20-%20Letter%20Sally%20Miller%20Hallam%20Land%2013.05.2025.pdf","Buntingford Local Centre - Letter Sally Miller Hallam Land 13.05.2025")</f>
        <v>Buntingford Local Centre - Letter Sally Miller Hallam Land 13.05.2025</v>
      </c>
    </row>
    <row r="168" spans="1:2">
      <c r="A168" s="2" t="s">
        <v>168</v>
      </c>
      <c r="B168" s="3" t="str">
        <f>HYPERLINK("https://cdn-eastherts.onwebcurl.com/s3fs-public/2026-08/CD%205.23%20Buntingford%20Local%20Centre%20-%20Letter%20to%20Sally%20Miller%20Hallam%20Land%20from%20Plunkett.pdf","Buntingford Local Centre - Letter to Sally Miller Hallam Land from Plunkett")</f>
        <v>Buntingford Local Centre - Letter to Sally Miller Hallam Land from Plunkett</v>
      </c>
    </row>
    <row r="169" spans="1:2">
      <c r="A169" s="2" t="s">
        <v>169</v>
      </c>
      <c r="B169" s="3" t="str">
        <f>HYPERLINK("https://cdn-eastherts.onwebcurl.com/s3fs-public/2026-08/CD%205.24%20East%20Herts%20Open%20Space%20Assessment.pdf","East Herts Open Space Assessment")</f>
        <v>East Herts Open Space Assessment</v>
      </c>
    </row>
    <row r="170" spans="1:2">
      <c r="A170" s="2" t="s">
        <v>170</v>
      </c>
      <c r="B170" s="3" t="str">
        <f>HYPERLINK("https://cdn-eastherts.onwebcurl.com/s3fs-public/2026-08/CD%205.25%20PPOSS%20Assessment%20Report.pdf","PPOSS Assessment Report")</f>
        <v>PPOSS Assessment Report</v>
      </c>
    </row>
    <row r="171" spans="1:2">
      <c r="A171" s="2" t="s">
        <v>171</v>
      </c>
      <c r="B171" s="3" t="str">
        <f>HYPERLINK("https://cdn-eastherts.onwebcurl.com/s3fs-public/2026-08/CD%205.26%20PPOSS%20Strategy%20and%20Action%20Plan.pdf","PPOSS Strategy and Action Plan")</f>
        <v>PPOSS Strategy and Action Plan</v>
      </c>
    </row>
    <row r="172" spans="1:2">
      <c r="A172" s="2" t="s">
        <v>172</v>
      </c>
      <c r="B172" s="3" t="str">
        <f>HYPERLINK("https://cdn-eastherts.onwebcurl.com/s3fs-public/2026-08/CD%205.27%20doc%2010.%20Building%20Regulations%20Part%20S.pdf","doc 10. Building Regulations Part S")</f>
        <v>doc 10. Building Regulations Part S</v>
      </c>
    </row>
    <row r="173" spans="1:2">
      <c r="A173" s="2" t="s">
        <v>173</v>
      </c>
      <c r="B173" s="3" t="str">
        <f>HYPERLINK("https://cdn-eastherts.onwebcurl.com/s3fs-public/2026-08/CD%205.28%20East%20Herts%20Strategic%20Vision%20Accessible.pdf","East Herts Strategic Vision Accessible")</f>
        <v>East Herts Strategic Vision Accessible</v>
      </c>
    </row>
    <row r="174" spans="1:2">
      <c r="A174" s="2" t="s">
        <v>174</v>
      </c>
      <c r="B174" s="3" t="str">
        <f>HYPERLINK("https://cdn-eastherts.onwebcurl.com/s3fs-public/2026-08/CD%205.29%20East%20Herts%20Council%20Corporate%20Plan.pdf","East Herts Council Corporate Plan")</f>
        <v>East Herts Council Corporate Plan</v>
      </c>
    </row>
    <row r="175" spans="1:2">
      <c r="A175" s="2" t="s">
        <v>175</v>
      </c>
      <c r="B175" s="3" t="str">
        <f>HYPERLINK("https://cdn-eastherts.onwebcurl.com/s3fs-public/2026-08/CD%205.30%20East%20Herts%20Housing%20Strategy.pdf","East Herts Housing Strategy")</f>
        <v>East Herts Housing Strategy</v>
      </c>
    </row>
    <row r="176" spans="1:2">
      <c r="A176" s="2" t="s">
        <v>176</v>
      </c>
      <c r="B176" s="3" t="str">
        <f>HYPERLINK("https://cdn-eastherts.onwebcurl.com/s3fs-public/2026-08/CD%205.31%20Local%20Plan%20Scoping%20Consultation%20-%20consultation%20document.pdf","Local Plan Scoping Consultation - consultation document")</f>
        <v>Local Plan Scoping Consultation - consultation document</v>
      </c>
    </row>
    <row r="177" spans="1:2">
      <c r="A177" s="2" t="s">
        <v>177</v>
      </c>
      <c r="B177" s="3" t="str">
        <f>HYPERLINK("https://cdn-eastherts.onwebcurl.com/s3fs-public/2026-08/CD%205.32%20National_Planning_Policy_Framework%20-%20August%202026.pdf","National_Planning_Policy_Framework - August 2026")</f>
        <v>National_Planning_Policy_Framework - August 2026</v>
      </c>
    </row>
    <row r="178" spans="1:2" ht="27">
      <c r="A178" s="2" t="s">
        <v>178</v>
      </c>
      <c r="B178" s="3" t="str">
        <f>HYPERLINK("https://cdn-eastherts.onwebcurl.com/s3fs-public/2026-08/CD.5.33%20Government%20response%20to%20the%20proposed%20reforms%20to%20the%20National%20Planning%20Policy%20Framework%20and%20other%20changes%20to%20the%20planning.pdf","Government response to the proposed reforms to the National Planning Policy Framework and other changes to the planning")</f>
        <v>Government response to the proposed reforms to the National Planning Policy Framework and other changes to the planning</v>
      </c>
    </row>
    <row r="179" spans="1:2">
      <c r="A179" s="2" t="s">
        <v>179</v>
      </c>
      <c r="B179" s="3" t="str">
        <f>HYPERLINK("https://cdn-eastherts.onwebcurl.com/s3fs-public/2026-08/CD.5.34%20Technical%20Appendix%201%20Transport%20(HCC).pdf","Technical Appendix 1 Transport (HCC)")</f>
        <v>Technical Appendix 1 Transport (HCC)</v>
      </c>
    </row>
    <row r="180" spans="1:2" ht="15">
      <c r="A180" s="6" t="s">
        <v>180</v>
      </c>
      <c r="B180" s="6"/>
    </row>
    <row r="181" spans="1:2">
      <c r="A181" s="2" t="s">
        <v>181</v>
      </c>
      <c r="B181" s="3" t="str">
        <f>HYPERLINK("https://cdn-eastherts.onwebcurl.com/s3fs-public/2026-08/CD%206.1%20Decision%20Notice.pdf","Decision Notice")</f>
        <v>Decision Notice</v>
      </c>
    </row>
    <row r="182" spans="1:2">
      <c r="A182" s="2" t="s">
        <v>182</v>
      </c>
      <c r="B182" s="3" t="str">
        <f>HYPERLINK("https://cdn-eastherts.onwebcurl.com/s3fs-public/2026-08/CD%206.2%20Officer's%20Report.pdf","Officer's Report")</f>
        <v>Officer's Report</v>
      </c>
    </row>
    <row r="183" spans="1:2">
      <c r="A183" s="2" t="s">
        <v>183</v>
      </c>
      <c r="B183" s="3" t="str">
        <f>HYPERLINK("https://cdn-eastherts.onwebcurl.com/s3fs-public/2026-08/CD%206.3%20LPA%20Statement%20of%20Case.pdf","LPA Statement of Case")</f>
        <v>LPA Statement of Case</v>
      </c>
    </row>
    <row r="184" spans="1:2" ht="15">
      <c r="A184" s="6" t="s">
        <v>184</v>
      </c>
      <c r="B184" s="6"/>
    </row>
    <row r="185" spans="1:2">
      <c r="A185" s="2" t="s">
        <v>185</v>
      </c>
      <c r="B185" s="3" t="str">
        <f>HYPERLINK("https://cdn-eastherts.onwebcurl.com/s3fs-public/2026-08/CD%207.1%203340497%20%E2%80%93%20Land%20east%20of%20the%20A10%2C%20Buntingford.pdf","3340497 – Land east of the A10, Buntingford")</f>
        <v>3340497 – Land east of the A10, Buntingford</v>
      </c>
    </row>
    <row r="186" spans="1:2">
      <c r="A186" s="2" t="s">
        <v>186</v>
      </c>
      <c r="B186" s="3" t="str">
        <f>HYPERLINK("https://cdn-eastherts.onwebcurl.com/s3fs-public/2026-08/CD%207.2%20Buntingford%20Community%20Neighbourhood%20Plan.pdf","Buntingford Community Neighbourhood Plan")</f>
        <v>Buntingford Community Neighbourhood Plan</v>
      </c>
    </row>
    <row r="187" spans="1:2">
      <c r="A187" s="2" t="s">
        <v>187</v>
      </c>
      <c r="B187" s="3" t="str">
        <f>HYPERLINK("https://cdn-eastherts.onwebcurl.com/s3fs-public/2026-08/CD%207.3%202197532%20and%202197529%20-%20Audlem%20Road%2C%20Nantwich%20-%2015.07.2020.pdf","2197532 and 2197529 - Audlem Road, Nantwich - 15.07.2020")</f>
        <v>2197532 and 2197529 - Audlem Road, Nantwich - 15.07.2020</v>
      </c>
    </row>
    <row r="188" spans="1:2">
      <c r="A188" s="2" t="s">
        <v>188</v>
      </c>
      <c r="B188" s="3" t="str">
        <f>HYPERLINK("https://cdn-eastherts.onwebcurl.com/s3fs-public/2026-08/CD%207.4%202212671%20-%20Darnhall%20School%20Lane%20-%204.11.2019.pdf","2212671 - Darnhall School Lane - 4.11.2019")</f>
        <v>2212671 - Darnhall School Lane - 4.11.2019</v>
      </c>
    </row>
    <row r="189" spans="1:2">
      <c r="A189" s="2" t="s">
        <v>189</v>
      </c>
      <c r="B189" s="3" t="str">
        <f>HYPERLINK("https://cdn-eastherts.onwebcurl.com/s3fs-public/2026-08/CD%207.5%203169314%20-%20Woburn%20Sands%2C%20Milton%20Keynes%20-%2025.06.2020(1.0).pdf","3169314 - Woburn Sands, Milton Keynes - 25.06.2020(1.0)")</f>
        <v>3169314 - Woburn Sands, Milton Keynes - 25.06.2020(1.0)</v>
      </c>
    </row>
    <row r="190" spans="1:2">
      <c r="A190" s="2" t="s">
        <v>190</v>
      </c>
      <c r="B190" s="3" t="str">
        <f>HYPERLINK("https://cdn-eastherts.onwebcurl.com/s3fs-public/2026-08/CD%207.6%203180729%20-%20Gleneagles%20Way%2C%20Hatfield%20Peverel%20-%2008.07.2019(1.0).pdf","3180729 - Gleneagles Way, Hatfield Peverel - 08.07.2019(1.0)")</f>
        <v>3180729 - Gleneagles Way, Hatfield Peverel - 08.07.2019(1.0)</v>
      </c>
    </row>
    <row r="191" spans="1:2">
      <c r="A191" s="2" t="s">
        <v>191</v>
      </c>
      <c r="B191" s="3" t="str">
        <f>HYPERLINK("https://cdn-eastherts.onwebcurl.com/s3fs-public/2026-08/CD%207.7%203194926%20-Woolpit.pdf","3194926 -Woolpit")</f>
        <v>3194926 -Woolpit</v>
      </c>
    </row>
    <row r="192" spans="1:2">
      <c r="A192" s="2" t="s">
        <v>192</v>
      </c>
      <c r="B192" s="3" t="str">
        <f>HYPERLINK("https://cdn-eastherts.onwebcurl.com/s3fs-public/2026-08/CD%207.8%203216104%20-%20Popes%20Lane%2C%20Sturry%20-%2003.09.2019(1.0).pdf","3216104 - Popes Lane, Sturry - 03.09.2019(1.0)")</f>
        <v>3216104 - Popes Lane, Sturry - 03.09.2019(1.0)</v>
      </c>
    </row>
    <row r="193" spans="1:2">
      <c r="A193" s="2" t="s">
        <v>193</v>
      </c>
      <c r="B193" s="3" t="str">
        <f>HYPERLINK("https://cdn-eastherts.onwebcurl.com/s3fs-public/2026-08/CD%207.9%203227970%20-%20Cox%20Green%20Road%2C%20Surrey%20-%2016.09.2019(1.0).pdf","3227970 - Cox Green Road, Surrey - 16.09.2019(1.0)")</f>
        <v>3227970 - Cox Green Road, Surrey - 16.09.2019(1.0)</v>
      </c>
    </row>
    <row r="194" spans="1:2">
      <c r="A194" s="2" t="s">
        <v>194</v>
      </c>
      <c r="B194" s="3" t="str">
        <f>HYPERLINK("https://cdn-eastherts.onwebcurl.com/s3fs-public/2026-08/CD%207.10%203265861%20-%20Sonning%20Common%20-%2025.06.2021(1.0).pdf","3265861 - Sonning Common - 25.06.2021(1.0)")</f>
        <v>3265861 - Sonning Common - 25.06.2021(1.0)</v>
      </c>
    </row>
    <row r="195" spans="1:2">
      <c r="A195" s="2" t="s">
        <v>195</v>
      </c>
      <c r="B195" s="3" t="str">
        <f>HYPERLINK("https://cdn-eastherts.onwebcurl.com/s3fs-public/2026-08/CD%207.11%203270721%20-%20Westhampnet.pdf","3270721 - Westhampnet")</f>
        <v>3270721 - Westhampnet</v>
      </c>
    </row>
    <row r="196" spans="1:2">
      <c r="A196" s="2" t="s">
        <v>196</v>
      </c>
      <c r="B196" s="3" t="str">
        <f>HYPERLINK("https://cdn-eastherts.onwebcurl.com/s3fs-public/2026-08/CD%207.12%203284485%20Station%20Road.pdf","3284485 Station Road")</f>
        <v>3284485 Station Road</v>
      </c>
    </row>
    <row r="197" spans="1:2">
      <c r="A197" s="2" t="s">
        <v>197</v>
      </c>
      <c r="B197" s="3" t="str">
        <f>HYPERLINK("https://cdn-eastherts.onwebcurl.com/s3fs-public/2026-08/CD%207.13%203292721%20-%20Spruce%20Close%20Exeter.pdf","3292721 - Spruce Close Exeter")</f>
        <v>3292721 - Spruce Close Exeter</v>
      </c>
    </row>
    <row r="198" spans="1:2">
      <c r="A198" s="2" t="s">
        <v>198</v>
      </c>
      <c r="B198" s="3" t="str">
        <f>HYPERLINK("https://cdn-eastherts.onwebcurl.com/s3fs-public/2026-08/CD%207.14%203301202%20-%20Freeland.pdf","3301202 - Freeland")</f>
        <v>3301202 - Freeland</v>
      </c>
    </row>
    <row r="199" spans="1:2">
      <c r="A199" s="2" t="s">
        <v>199</v>
      </c>
      <c r="B199" s="3" t="str">
        <f>HYPERLINK("https://cdn-eastherts.onwebcurl.com/s3fs-public/2026-08/CD%207.15%203329928%20-%20Four%20Marks.pdf","3329928 - Four Marks")</f>
        <v>3329928 - Four Marks</v>
      </c>
    </row>
    <row r="200" spans="1:2">
      <c r="A200" s="2" t="s">
        <v>200</v>
      </c>
      <c r="B200" s="3" t="str">
        <f>HYPERLINK("https://cdn-eastherts.onwebcurl.com/s3fs-public/2026-08/CD%207.16%203330615%20-%20Weddington%2C%20Nuneaton.pdf","3330615 - Weddington, Nuneaton")</f>
        <v>3330615 - Weddington, Nuneaton</v>
      </c>
    </row>
    <row r="201" spans="1:2">
      <c r="A201" s="2" t="s">
        <v>201</v>
      </c>
      <c r="B201" s="3" t="str">
        <f>HYPERLINK("https://cdn-eastherts.onwebcurl.com/s3fs-public/2026-08/CD%207.17%203303408%203288702%203303413%20appeal%20decisions.pdf","3303408 3288702 3303413 appeal decisions")</f>
        <v>3303408 3288702 3303413 appeal decisions</v>
      </c>
    </row>
    <row r="202" spans="1:2">
      <c r="A202" s="2" t="s">
        <v>202</v>
      </c>
      <c r="B202" s="3" t="str">
        <f>HYPERLINK("https://cdn-eastherts.onwebcurl.com/s3fs-public/2026-08/CD%207.18%20S62A_2024_0045_Decision_Notice_and_Statement_of_reasons.pdf","S62A_2024_0045_Decision_Notice_and_Statement_of_reasons")</f>
        <v>S62A_2024_0045_Decision_Notice_and_Statement_of_reasons</v>
      </c>
    </row>
    <row r="203" spans="1:2">
      <c r="A203" s="2" t="s">
        <v>203</v>
      </c>
      <c r="B203" s="3" t="str">
        <f>HYPERLINK("https://cdn-eastherts.onwebcurl.com/s3fs-public/2026-08/CD%207.19%20Appeals%203350230%20%26%203350231%20-%20Heybridge.pdf","Appeals 3350230 &amp; 3350231 - Heybridge")</f>
        <v>Appeals 3350230 &amp; 3350231 - Heybridge</v>
      </c>
    </row>
    <row r="204" spans="1:2">
      <c r="A204" s="2" t="s">
        <v>204</v>
      </c>
      <c r="B204" s="3" t="str">
        <f>HYPERLINK("https://cdn-eastherts.onwebcurl.com/s3fs-public/2026-08/CD%207.20%20Appeal%203136237%20-%20Langton%20Road%2C%20Norton.pdf","Appeal 3136237 - Langton Road, Norton")</f>
        <v>Appeal 3136237 - Langton Road, Norton</v>
      </c>
    </row>
    <row r="205" spans="1:2">
      <c r="A205" s="2" t="s">
        <v>205</v>
      </c>
      <c r="B205" s="3" t="str">
        <f>HYPERLINK("https://cdn-eastherts.onwebcurl.com/s3fs-public/2026-08/CD%207.21%20Appeal%203332590%20-%20Coombebury%20Cottage%20Dunsfold.pdf","Appeal 3332590 - Coombebury Cottage Dunsfold")</f>
        <v>Appeal 3332590 - Coombebury Cottage Dunsfold</v>
      </c>
    </row>
    <row r="206" spans="1:2">
      <c r="A206" s="2" t="s">
        <v>206</v>
      </c>
      <c r="B206" s="3" t="str">
        <f>HYPERLINK("https://cdn-eastherts.onwebcurl.com/s3fs-public/2026-08/CD%207.22%20Appeal%203282908%20-%20Hawkhurst%2C%20Kent.pdf","Appeal 3282908 - Hawkhurst, Kent")</f>
        <v>Appeal 3282908 - Hawkhurst, Kent</v>
      </c>
    </row>
    <row r="207" spans="1:2" ht="15">
      <c r="A207" s="6" t="s">
        <v>207</v>
      </c>
      <c r="B207" s="6"/>
    </row>
    <row r="208" spans="1:2">
      <c r="A208" s="2" t="s">
        <v>208</v>
      </c>
      <c r="B208" s="3" t="str">
        <f>HYPERLINK("https://cdn-eastherts.onwebcurl.com/s3fs-public/2026-08/CD%208.3%20Hallam%20Land%20Management%20Ltd%20v%20Secretary%20of%20State%20for%20Communities%202018%20EWCA%20ci.pdf","Hallam Land Management Ltd v Secretary of State for Communities 2018 EWCA ci")</f>
        <v>Hallam Land Management Ltd v Secretary of State for Communities 2018 EWCA ci</v>
      </c>
    </row>
    <row r="209" spans="1:2">
      <c r="A209" s="2" t="s">
        <v>209</v>
      </c>
      <c r="B209" s="3" t="str">
        <f>HYPERLINK("https://cdn-eastherts.onwebcurl.com/s3fs-public/2026-08/CD%208.4%20Telford_and_Wrekin_BC_v_SSCLG.pdf","Telford_and_Wrekin_BC_v_SSCLG")</f>
        <v>Telford_and_Wrekin_BC_v_SSCLG</v>
      </c>
    </row>
    <row r="210" spans="1:2" ht="15">
      <c r="A210" s="6" t="s">
        <v>210</v>
      </c>
      <c r="B210" s="6"/>
    </row>
    <row r="211" spans="1:2" ht="27">
      <c r="A211" s="2" t="s">
        <v>211</v>
      </c>
      <c r="B211" s="3" t="str">
        <f>HYPERLINK("https://cdn-eastherts.onwebcurl.com/s3fs-public/2026-08/CD%209.1%20East%20Herts%20District%20Landscape%20Character%20Assessment%20Supplementary%20Planning%20Document.pdf","East Herts District Landscape Character Assessment Supplementary Planning Document")</f>
        <v>East Herts District Landscape Character Assessment Supplementary Planning Document</v>
      </c>
    </row>
    <row r="212" spans="1:2">
      <c r="A212" s="2" t="s">
        <v>212</v>
      </c>
      <c r="B212" s="3" t="str">
        <f>HYPERLINK("https://cdn-eastherts.onwebcurl.com/s3fs-public/2026-08/CD%209.4%20Hertfordshire%20Green%20Infrastructure%20Strategy%20Part%201.pdf","Hertfordshire Green Infrastructure Strategy Part 1")</f>
        <v>Hertfordshire Green Infrastructure Strategy Part 1</v>
      </c>
    </row>
    <row r="213" spans="1:2">
      <c r="A213" s="2" t="s">
        <v>213</v>
      </c>
      <c r="B213" s="3" t="str">
        <f>HYPERLINK("https://cdn-eastherts.onwebcurl.com/s3fs-public/2026-08/CD%209.5%20Hertfordshire%20Green%20Infrastructure%20Strategy%20Part%202a.pdf","Hertfordshire Green Infrastructure Strategy Part 2a")</f>
        <v>Hertfordshire Green Infrastructure Strategy Part 2a</v>
      </c>
    </row>
    <row r="214" spans="1:2">
      <c r="A214" s="2" t="s">
        <v>214</v>
      </c>
      <c r="B214" s="3" t="str">
        <f>HYPERLINK("https://cdn-eastherts.onwebcurl.com/s3fs-public/2026-08/CD%209.6%20Hertfordshire%20Green%20Infrastructure%20Strategy%20Part%202b.pdf","Hertfordshire Green Infrastructure Strategy Part 2b")</f>
        <v>Hertfordshire Green Infrastructure Strategy Part 2b</v>
      </c>
    </row>
    <row r="215" spans="1:2">
      <c r="A215" s="2" t="s">
        <v>215</v>
      </c>
      <c r="B215" s="3" t="str">
        <f>HYPERLINK("https://cdn-eastherts.onwebcurl.com/s3fs-public/2026-08/CD%209.7%20Natural%20England%20Character%20Area%20Profile%2086%20south%20suffolk%20and%20north%20essex%20clayland.pdf","Natural England Character Area Profile 86 south suffolk and north essex clayland")</f>
        <v>Natural England Character Area Profile 86 south suffolk and north essex clayland</v>
      </c>
    </row>
    <row r="216" spans="1:2">
      <c r="A216" s="2" t="s">
        <v>216</v>
      </c>
      <c r="B216" s="3" t="str">
        <f>HYPERLINK("https://cdn-eastherts.onwebcurl.com/s3fs-public/2026-08/CD%209.8%20LI_TGN-06-19_Visual_Representation-1.pdf","LI_TGN-06-19_Visual_Representation-1")</f>
        <v>LI_TGN-06-19_Visual_Representation-1</v>
      </c>
    </row>
    <row r="217" spans="1:2" ht="15">
      <c r="A217" s="6" t="s">
        <v>217</v>
      </c>
      <c r="B217" s="6"/>
    </row>
    <row r="218" spans="1:2">
      <c r="A218" s="2" t="s">
        <v>218</v>
      </c>
      <c r="B218" s="3" t="str">
        <f>HYPERLINK("https://cdn-eastherts.onwebcurl.com/s3fs-public/2026-08/CD%2010.1%20Manual%20for%20Streets.pdf","Manual for Streets")</f>
        <v>Manual for Streets</v>
      </c>
    </row>
    <row r="219" spans="1:2">
      <c r="A219" s="2" t="s">
        <v>219</v>
      </c>
      <c r="B219" s="3" t="str">
        <f>HYPERLINK("https://cdn-eastherts.onwebcurl.com/s3fs-public/2026-08/CD%2010.2%20Manual%20for%20Streets%202.pdf","Manual for Streets 2")</f>
        <v>Manual for Streets 2</v>
      </c>
    </row>
    <row r="220" spans="1:2">
      <c r="A220" s="2" t="s">
        <v>220</v>
      </c>
      <c r="B220" s="3" t="str">
        <f>HYPERLINK("https://cdn-eastherts.onwebcurl.com/s3fs-public/2026-08/CD%2010.3%20Hertfordshire's%20Local%20Transport%20Plan.pdf","Hertfordshire's Local Transport Plan")</f>
        <v>Hertfordshire's Local Transport Plan</v>
      </c>
    </row>
    <row r="221" spans="1:2">
      <c r="A221" s="2" t="s">
        <v>221</v>
      </c>
      <c r="B221" s="3" t="str">
        <f>HYPERLINK("https://cdn-eastherts.onwebcurl.com/s3fs-public/2026-08/CD%2010.4%20Cycle%20Infrastructure%20Design%20Local%20Transport%20Note.pdf","Cycle Infrastructure Design Local Transport Note")</f>
        <v>Cycle Infrastructure Design Local Transport Note</v>
      </c>
    </row>
    <row r="222" spans="1:2">
      <c r="A222" s="2" t="s">
        <v>222</v>
      </c>
      <c r="B222" s="3" t="str">
        <f>HYPERLINK("https://cdn-eastherts.onwebcurl.com/s3fs-public/2026-08/CD%2010.5%20Better%20Connected%20-%20A%20Strategy%20for%20Integrated%20Transport%2C%20April%202026.pdf","Better Connected - A Strategy for Integrated Transport, April 2026")</f>
        <v>Better Connected - A Strategy for Integrated Transport, April 2026</v>
      </c>
    </row>
    <row r="223" spans="1:2">
      <c r="A223" s="2" t="s">
        <v>223</v>
      </c>
      <c r="B223" s="3" t="str">
        <f>HYPERLINK("https://cdn-eastherts.onwebcurl.com/s3fs-public/2026-08/CD%2010.6%20Active%20Travel%20England%20Rural%20Design%20Guide%2C%20Published%20July%202026.pdf","Active Travel England Rural Design Guide, Published July 2026")</f>
        <v>Active Travel England Rural Design Guide, Published July 2026</v>
      </c>
    </row>
    <row r="224" spans="1:2">
      <c r="A224" s="2" t="s">
        <v>224</v>
      </c>
      <c r="B224" s="3" t="str">
        <f>HYPERLINK("https://cdn-eastherts.onwebcurl.com/s3fs-public/2026-08/CD.10.7a%20Highways%20Place%20and%20Movement%20Planning%20and%20Design%20Guide%20(2024)%20contents.pdf","Highways Place and Movement Planning and Design Guide (2024) contents")</f>
        <v>Highways Place and Movement Planning and Design Guide (2024) contents</v>
      </c>
    </row>
    <row r="225" spans="1:2">
      <c r="A225" s="2" t="s">
        <v>225</v>
      </c>
      <c r="B225" s="3" t="str">
        <f>HYPERLINK("https://cdn-eastherts.onwebcurl.com/s3fs-public/2026-08/CD.10.7b%20Highways%20Place%20and%20Movement%20Planning%20and%20Design%20Guide%20(2024)%20glossary.pdf","Highways Place and Movement Planning and Design Guide (2024) glossary")</f>
        <v>Highways Place and Movement Planning and Design Guide (2024) glossary</v>
      </c>
    </row>
    <row r="226" spans="1:2">
      <c r="A226" s="2" t="s">
        <v>226</v>
      </c>
      <c r="B226" s="3" t="str">
        <f>HYPERLINK("https://cdn-eastherts.onwebcurl.com/s3fs-public/2026-08/CD.10.7c%20Highways%20Place%20and%20Movement%20Planning%20and%20Design%20Guide%20(2024)%20index.pdf","Highways Place and Movement Planning and Design Guide (2024) index")</f>
        <v>Highways Place and Movement Planning and Design Guide (2024) index</v>
      </c>
    </row>
    <row r="227" spans="1:2">
      <c r="A227" s="2" t="s">
        <v>227</v>
      </c>
      <c r="B227" s="3" t="str">
        <f>HYPERLINK("https://cdn-eastherts.onwebcurl.com/s3fs-public/2026-08/CD.10.7d%20Highways%20Place%20and%20Movement%20Planning%20and%20Design%20Guide%20(2024)%20part-1.pdf","Highways Place and Movement Planning and Design Guide (2024) part-1")</f>
        <v>Highways Place and Movement Planning and Design Guide (2024) part-1</v>
      </c>
    </row>
    <row r="228" spans="1:2">
      <c r="A228" s="2" t="s">
        <v>228</v>
      </c>
      <c r="B228" s="3" t="str">
        <f>HYPERLINK("https://cdn-eastherts.onwebcurl.com/s3fs-public/2026-08/CD.10.7e%20Highways%20Place%20and%20Movement%20Planning%20and%20Design%20Guide%20(2024)%20part-2.pdf","Highways Place and Movement Planning and Design Guide (2024) part-2")</f>
        <v>Highways Place and Movement Planning and Design Guide (2024) part-2</v>
      </c>
    </row>
    <row r="229" spans="1:2">
      <c r="A229" s="2" t="s">
        <v>229</v>
      </c>
      <c r="B229" s="3" t="str">
        <f>HYPERLINK("https://cdn-eastherts.onwebcurl.com/s3fs-public/2026-08/CD.10.7f%20Highways%20Place%20and%20Movement%20Planning%20and%20Design%20Guide%20(2024)%20part-3.pdf","Highways Place and Movement Planning and Design Guide (2024) part-3")</f>
        <v>Highways Place and Movement Planning and Design Guide (2024) part-3</v>
      </c>
    </row>
    <row r="230" spans="1:2">
      <c r="A230" s="2" t="s">
        <v>230</v>
      </c>
      <c r="B230" s="3" t="str">
        <f>HYPERLINK("https://cdn-eastherts.onwebcurl.com/s3fs-public/2026-08/CD.10.7g%20Highways%20Place%20and%20Movement%20Planning%20and%20Design%20Guide%20(2024)%20part-4.pdf","Highways Place and Movement Planning and Design Guide (2024) part-4")</f>
        <v>Highways Place and Movement Planning and Design Guide (2024) part-4</v>
      </c>
    </row>
    <row r="231" spans="1:2" ht="27">
      <c r="A231" s="2" t="s">
        <v>231</v>
      </c>
      <c r="B231" s="3" t="str">
        <f>HYPERLINK("https://cdn-eastherts.onwebcurl.com/s3fs-public/2026-08/CD.10.7h%20Highways%20Place%20and%20Movement%20Planning%20and%20Design%20Guide%20(2024)%20wcs-standard-details-register.pdf","Highways Place and Movement Planning and Design Guide (2024) wcs-standard-details-register")</f>
        <v>Highways Place and Movement Planning and Design Guide (2024) wcs-standard-details-register</v>
      </c>
    </row>
    <row r="232" spans="1:2">
      <c r="A232" s="2" t="s">
        <v>232</v>
      </c>
      <c r="B232" s="3" t="str">
        <f>HYPERLINK("https://cdn-eastherts.onwebcurl.com/s3fs-public/2026-08/CD%2010.8%20Hertfordshire%20County%20Council%20Speed%20Management%20Strategy.pdf","Hertfordshire County Council Speed Management Strategy")</f>
        <v>Hertfordshire County Council Speed Management Strategy</v>
      </c>
    </row>
    <row r="233" spans="1:2">
      <c r="A233" s="2" t="s">
        <v>233</v>
      </c>
      <c r="B233" s="3" t="str">
        <f>HYPERLINK("https://cdn-eastherts.onwebcurl.com/s3fs-public/2026-08/CD%2010.9%20Hertfordshire%20rights-of-way-improvement-plan-201718-202728.pdf","Hertfordshire rights-of-way-improvement-plan-201718-202728")</f>
        <v>Hertfordshire rights-of-way-improvement-plan-201718-202728</v>
      </c>
    </row>
    <row r="234" spans="1:2">
      <c r="A234" s="2" t="s">
        <v>234</v>
      </c>
      <c r="B234" s="3" t="str">
        <f>HYPERLINK("https://cdn-eastherts.onwebcurl.com/s3fs-public/2026-08/CD%2010.10%20east-herts-lcwip-report.pdf","east-herts-lcwip-report")</f>
        <v>east-herts-lcwip-report</v>
      </c>
    </row>
    <row r="235" spans="1:2">
      <c r="A235" s="2" t="s">
        <v>235</v>
      </c>
      <c r="B235" s="3" t="str">
        <f>HYPERLINK("https://cdn-eastherts.onwebcurl.com/s3fs-public/2026-08/CD%2010.11%20appendix-a-executive-summary.pdf","appendix-a-executive-summary")</f>
        <v>appendix-a-executive-summary</v>
      </c>
    </row>
    <row r="236" spans="1:2">
      <c r="A236" s="2" t="s">
        <v>236</v>
      </c>
      <c r="B236" s="3" t="str">
        <f>HYPERLINK("https://cdn-eastherts.onwebcurl.com/s3fs-public/2026-08/CD%2010.12%20appendix-a-acronyms.pdf","appendix-a-acronyms")</f>
        <v>appendix-a-acronyms</v>
      </c>
    </row>
    <row r="237" spans="1:2">
      <c r="A237" s="2" t="s">
        <v>237</v>
      </c>
      <c r="B237" s="3" t="str">
        <f>HYPERLINK("https://cdn-eastherts.onwebcurl.com/s3fs-public/2026-08/CD%2010.13%20appendix-b-hertford-and-ware-cycling-study-1994.pdf","appendix-b-hertford-and-ware-cycling-study-1994")</f>
        <v>appendix-b-hertford-and-ware-cycling-study-1994</v>
      </c>
    </row>
    <row r="238" spans="1:2">
      <c r="A238" s="2" t="s">
        <v>238</v>
      </c>
      <c r="B238" s="3" t="str">
        <f>HYPERLINK("https://cdn-eastherts.onwebcurl.com/s3fs-public/2026-08/CD%2010.14%20appendix-c-collated-final-concept-designs.pdf","appendix-c-collated-final-concept-designs")</f>
        <v>appendix-c-collated-final-concept-designs</v>
      </c>
    </row>
    <row r="239" spans="1:2">
      <c r="A239" s="2" t="s">
        <v>239</v>
      </c>
      <c r="B239" s="3" t="str">
        <f>HYPERLINK("https://cdn-eastherts.onwebcurl.com/s3fs-public/2026-08/CD%2010.15%20appendix-d-prioritised-costed-list-of-infrastructure-improvements.pdf","appendix-d-prioritised-costed-list-of-infrastructure-improvements")</f>
        <v>appendix-d-prioritised-costed-list-of-infrastructure-improvements</v>
      </c>
    </row>
    <row r="240" spans="1:2">
      <c r="A240" s="2" t="s">
        <v>240</v>
      </c>
      <c r="B240" s="3" t="str">
        <f>HYPERLINK("https://cdn-eastherts.onwebcurl.com/s3fs-public/2026-08/CD%2010.16%20appendix-e-stakeholder-list.pdf","appendix-e-stakeholder-list")</f>
        <v>appendix-e-stakeholder-list</v>
      </c>
    </row>
    <row r="241" spans="1:2">
      <c r="A241" s="2" t="s">
        <v>241</v>
      </c>
      <c r="B241" s="3" t="str">
        <f>HYPERLINK("https://cdn-eastherts.onwebcurl.com/s3fs-public/2026-08/CD%2010.17%20appendix-f-combined-network-mapping.pdf","appendix-f-combined-network-mapping")</f>
        <v>appendix-f-combined-network-mapping</v>
      </c>
    </row>
    <row r="242" spans="1:2">
      <c r="A242" s="2" t="s">
        <v>242</v>
      </c>
      <c r="B242" s="3" t="str">
        <f>HYPERLINK("https://cdn-eastherts.onwebcurl.com/s3fs-public/2026-08/CD%2010.18%20appendix-g-lcwip-policy-context.pdf","appendix-g-lcwip-policy-context")</f>
        <v>appendix-g-lcwip-policy-context</v>
      </c>
    </row>
    <row r="243" spans="1:2">
      <c r="A243" s="2" t="s">
        <v>243</v>
      </c>
      <c r="B243" s="3" t="str">
        <f>HYPERLINK("https://cdn-eastherts.onwebcurl.com/s3fs-public/2026-08/CD%2010.19%20HLM082_019_G_Land%20Use%20Components%20Plan%20SOUTH-A3-.pdf","HLM082_019_G_Land Use Components Plan SOUTH-A3-")</f>
        <v>HLM082_019_G_Land Use Components Plan SOUTH-A3-</v>
      </c>
    </row>
    <row r="244" spans="1:2">
      <c r="A244" s="2" t="s">
        <v>244</v>
      </c>
      <c r="B244" s="3" t="str">
        <f>HYPERLINK("https://cdn-eastherts.onwebcurl.com/s3fs-public/2026-08/CD%2010.20%20Updated_Vehicle_Parking_Standards.pdf","Updated_Vehicle_Parking_Standards")</f>
        <v>Updated_Vehicle_Parking_Standards</v>
      </c>
    </row>
    <row r="245" spans="1:2">
      <c r="A245" s="2" t="s">
        <v>245</v>
      </c>
      <c r="B245" s="3" t="str">
        <f>HYPERLINK("https://cdn-eastherts.onwebcurl.com/s3fs-public/2026-08/CD%2010.21%20Email%2022nd%20August%202025%20with%20attachments.pdf","Email 22nd August 2025 with attachments")</f>
        <v>Email 22nd August 2025 with attachments</v>
      </c>
    </row>
    <row r="246" spans="1:2">
      <c r="A246" s="2" t="s">
        <v>246</v>
      </c>
      <c r="B246" s="3" t="str">
        <f>HYPERLINK("https://cdn-eastherts.onwebcurl.com/s3fs-public/2026-08/CD%2010.22%20doc%2017.%2023161%20-%20TN14%20Response%20to%20Further%20LHA%20Comment%20-%20Employment%204th%20Issue.pdf","doc 17. 23161 - TN14 Response to Further LHA Comment - Employment 4th Issue")</f>
        <v>doc 17. 23161 - TN14 Response to Further LHA Comment - Employment 4th Issue</v>
      </c>
    </row>
    <row r="247" spans="1:2">
      <c r="A247" s="2" t="s">
        <v>247</v>
      </c>
      <c r="B247" s="3" t="str">
        <f>HYPERLINK("https://cdn-eastherts.onwebcurl.com/s3fs-public/2026-08/CD%2010.23%20doc%2018.%2023161%20-%20TN15%20Response%20to%20Further%20LHA%20Comment%20-%20Employment%201st%20Issue.pdf","doc 18. 23161 - TN15 Response to Further LHA Comment - Employment 1st Issue")</f>
        <v>doc 18. 23161 - TN15 Response to Further LHA Comment - Employment 1st Issue</v>
      </c>
    </row>
    <row r="248" spans="1:2">
      <c r="A248" s="2" t="s">
        <v>248</v>
      </c>
      <c r="B248" s="3" t="str">
        <f>HYPERLINK("https://cdn-eastherts.onwebcurl.com/s3fs-public/2026-08/CD%2010.24%20Employment%20Response_3-24-1255-OUT%2026-3-26.pdf","Employment Response_3-24-1255-OUT 26-3-26")</f>
        <v>Employment Response_3-24-1255-OUT 26-3-26</v>
      </c>
    </row>
    <row r="249" spans="1:2">
      <c r="A249" s="2" t="s">
        <v>249</v>
      </c>
      <c r="B249" s="3" t="str">
        <f>HYPERLINK("https://cdn-eastherts.onwebcurl.com/s3fs-public/2026-08/CD%2010.25%20SP_SLP_INFR009HCCLocalTransportPlan3Volume2_tcm15-54915.pdf","SP_SLP_INFR009HCCLocalTransportPlan3Volume2_tcm15-54915")</f>
        <v>SP_SLP_INFR009HCCLocalTransportPlan3Volume2_tcm15-54915</v>
      </c>
    </row>
    <row r="250" spans="1:2">
      <c r="A250" s="2" t="s">
        <v>250</v>
      </c>
      <c r="B250" s="3" t="str">
        <f>HYPERLINK("https://cdn-eastherts.onwebcurl.com/s3fs-public/2026-08/CD%2010.26%203_23_1447_OUT-HIGHWAYS-2070922.pdf","3_23_1447_OUT-HIGHWAYS-2070922")</f>
        <v>3_23_1447_OUT-HIGHWAYS-2070922</v>
      </c>
    </row>
    <row r="251" spans="1:2">
      <c r="A251" s="2" t="s">
        <v>251</v>
      </c>
      <c r="B251" s="3" t="str">
        <f>HYPERLINK("https://cdn-eastherts.onwebcurl.com/s3fs-public/2026-08/CD%2010.27%20-%20Response_3-24-1255-OUT%204-8-25.pdf","- Response_3-24-1255-OUT 4-8-25")</f>
        <v>- Response_3-24-1255-OUT 4-8-25</v>
      </c>
    </row>
    <row r="252" spans="1:2">
      <c r="A252" s="2" t="s">
        <v>252</v>
      </c>
      <c r="B252" s="3" t="str">
        <f>HYPERLINK("https://cdn-eastherts.onwebcurl.com/s3fs-public/2026-08/CD%2010.28%203_25_1986_FUL-HIGHWAYS_-_10_2_26-2786709.pdf","3_25_1986_FUL-HIGHWAYS_-_10_2_26-2786709")</f>
        <v>3_25_1986_FUL-HIGHWAYS_-_10_2_26-2786709</v>
      </c>
    </row>
    <row r="253" spans="1:2">
      <c r="A253" s="2" t="s">
        <v>253</v>
      </c>
      <c r="B253" s="3" t="str">
        <f>HYPERLINK("https://cdn-eastherts.onwebcurl.com/s3fs-public/2026-08/CD%2010.29%20-%20CD116%20Geometric%20design%20of%20roundabouts-web.pdf","- CD116 Geometric design of roundabouts-web")</f>
        <v>- CD116 Geometric design of roundabouts-web</v>
      </c>
    </row>
    <row r="254" spans="1:2">
      <c r="A254" s="2" t="s">
        <v>254</v>
      </c>
      <c r="B254" s="3" t="str">
        <f>HYPERLINK("https://cdn-eastherts.onwebcurl.com/s3fs-public/2026-08/CD%2010.30%20-%20GG%20101%20Introduction%20to%20the%20Design%20Manual%20for%20Roads%20and%20Bridges%20-web.pdf","- GG 101 Introduction to the Design Manual for Roads and Bridges -web")</f>
        <v>- GG 101 Introduction to the Design Manual for Roads and Bridges -web</v>
      </c>
    </row>
    <row r="255" spans="1:2">
      <c r="A255" s="2" t="s">
        <v>255</v>
      </c>
      <c r="B255" s="3" t="str">
        <f>HYPERLINK("https://cdn-eastherts.onwebcurl.com/s3fs-public/2026-08/CD%2010.31%20GG%20119%20Road%20safety%20audit%20-%20Version%202.0.1.pdf","GG 119 Road safety audit - Version 2.0.1")</f>
        <v>GG 119 Road safety audit - Version 2.0.1</v>
      </c>
    </row>
    <row r="256" spans="1:2">
      <c r="A256" s="2" t="s">
        <v>256</v>
      </c>
      <c r="B256" s="3" t="str">
        <f>HYPERLINK("https://cdn-eastherts.onwebcurl.com/s3fs-public/2026-08/CD%2010.32%20CD%20109%20revision%201%20Highway%20link%20design-web.pdf","CD 109 revision 1 Highway link design-web")</f>
        <v>CD 109 revision 1 Highway link design-web</v>
      </c>
    </row>
    <row r="257" spans="1:2">
      <c r="A257" s="2" t="s">
        <v>257</v>
      </c>
      <c r="B257" s="3" t="str">
        <f>HYPERLINK("https://cdn-eastherts.onwebcurl.com/s3fs-public/2026-08/CD%2010.33%20dft-traffic-signs-manual-chapter-6.pdf","dft-traffic-signs-manual-chapter-6")</f>
        <v>dft-traffic-signs-manual-chapter-6</v>
      </c>
    </row>
    <row r="258" spans="1:2">
      <c r="A258" s="2" t="s">
        <v>258</v>
      </c>
      <c r="B258" s="3" t="str">
        <f>HYPERLINK("https://cdn-eastherts.onwebcurl.com/s3fs-public/2026-08/CD%2010.34%20tag-m3-1-highway-assignment-modelling.pdf","tag-m3-1-highway-assignment-modelling")</f>
        <v>tag-m3-1-highway-assignment-modelling</v>
      </c>
    </row>
    <row r="259" spans="1:2">
      <c r="A259" s="2" t="s">
        <v>259</v>
      </c>
      <c r="B259" s="3" t="str">
        <f>HYPERLINK("https://cdn-eastherts.onwebcurl.com/s3fs-public/2026-08/CD%2010.35%20Application%20Form%203_25_1986_FUL.pdf","Application Form 3_25_1986_FUL")</f>
        <v>Application Form 3_25_1986_FUL</v>
      </c>
    </row>
    <row r="260" spans="1:2">
      <c r="A260" s="2" t="s">
        <v>260</v>
      </c>
      <c r="B260" s="3" t="str">
        <f>HYPERLINK("https://cdn-eastherts.onwebcurl.com/s3fs-public/2026-08/CD%2010.36%20Site%20Red%20Line%20Boundary%203_25_1986_FUL.pdf","Site Red Line Boundary 3_25_1986_FUL")</f>
        <v>Site Red Line Boundary 3_25_1986_FUL</v>
      </c>
    </row>
    <row r="261" spans="1:2">
      <c r="A261" s="2" t="s">
        <v>261</v>
      </c>
      <c r="B261" s="3" t="str">
        <f>HYPERLINK("https://cdn-eastherts.onwebcurl.com/s3fs-public/2026-08/CD%2010.37%20Proposed%20Site%20Plan%203_25_1986_FUL.pdf","Proposed Site Plan 3_25_1986_FUL")</f>
        <v>Proposed Site Plan 3_25_1986_FUL</v>
      </c>
    </row>
    <row r="262" spans="1:2">
      <c r="A262" s="2" t="s">
        <v>262</v>
      </c>
      <c r="B262" s="3" t="str">
        <f>HYPERLINK("https://cdn-eastherts.onwebcurl.com/s3fs-public/2026-08/CD%2010.38%20traffic-signs-manual-chapter-03.pdf","traffic-signs-manual-chapter-03")</f>
        <v>traffic-signs-manual-chapter-03</v>
      </c>
    </row>
    <row r="263" spans="1:2">
      <c r="A263" s="2" t="s">
        <v>263</v>
      </c>
      <c r="B263" s="3" t="str">
        <f>HYPERLINK("https://cdn-eastherts.onwebcurl.com/s3fs-public/2026-08/CD%2010.39%20Count%20point%20941476%20-%20Road%20traffic%20statistics.pdf","Count point 941476 - Road traffic statistics")</f>
        <v>Count point 941476 - Road traffic statistics</v>
      </c>
    </row>
    <row r="264" spans="1:2">
      <c r="A264" s="2" t="s">
        <v>264</v>
      </c>
      <c r="B264" s="3" t="str">
        <f>HYPERLINK("https://cdn-eastherts.onwebcurl.com/s3fs-public/2026-08/CD%2010.40%20Count%20point%20807611%20-%20Road%20traffic%20statistics.pdf","Count point 807611 - Road traffic statistics")</f>
        <v>Count point 807611 - Road traffic statistics</v>
      </c>
    </row>
    <row r="265" spans="1:2" ht="15">
      <c r="A265" s="6" t="s">
        <v>265</v>
      </c>
      <c r="B265" s="6"/>
    </row>
    <row r="266" spans="1:2">
      <c r="A266" s="2" t="s">
        <v>266</v>
      </c>
      <c r="B266" s="3" t="str">
        <f>HYPERLINK("https://cdn-eastherts.onwebcurl.com/s3fs-public/2026-08/CD%2011.1%205%20Year%20Land%20Supply%20Position%20Statement%20March%202024-compressed.pdf","5 Year Land Supply Position Statement March 2024-compressed")</f>
        <v>5 Year Land Supply Position Statement March 2024-compressed</v>
      </c>
    </row>
    <row r="267" spans="1:2">
      <c r="A267" s="2" t="s">
        <v>267</v>
      </c>
      <c r="B267" s="3" t="str">
        <f>HYPERLINK("https://cdn-eastherts.onwebcurl.com/s3fs-public/2026-08/CD%2011.2%20East%20Herts%20Five%20Year%20Land%20Supply%20Position%20Statement%20-%20Addend.pdf","East Herts Five Year Land Supply Position Statement - Addend")</f>
        <v>East Herts Five Year Land Supply Position Statement - Addend</v>
      </c>
    </row>
    <row r="268" spans="1:2">
      <c r="A268" s="2" t="s">
        <v>268</v>
      </c>
      <c r="B268" s="3" t="str">
        <f>HYPERLINK("https://cdn-eastherts.onwebcurl.com/s3fs-public/2026-08/CD%2011.3%20Housing%20Trajectory_31%20March%202025_PDF.pdf","Housing Trajectory_31 March 2025_PDF")</f>
        <v>Housing Trajectory_31 March 2025_PDF</v>
      </c>
    </row>
    <row r="269" spans="1:2">
      <c r="A269" s="2" t="s">
        <v>269</v>
      </c>
      <c r="B269" s="3" t="str">
        <f>HYPERLINK("https://cdn-eastherts.onwebcurl.com/s3fs-public/2026-08/CD%2011.4%20Note%20on%20Windfall%20Allowance.docx","Note on Windfall Allowance")</f>
        <v>Note on Windfall Allowance</v>
      </c>
    </row>
    <row r="270" spans="1:2" ht="15">
      <c r="A270" s="6" t="s">
        <v>270</v>
      </c>
      <c r="B270" s="6"/>
    </row>
    <row r="271" spans="1:2">
      <c r="A271" s="2" t="s">
        <v>271</v>
      </c>
      <c r="B271" s="3" t="str">
        <f>HYPERLINK("https://cdn-eastherts.onwebcurl.com/s3fs-public/2026-08/CD%2012.1%20Strategic%20Housing%20Market%20Assessment%20-%20Sept%202015.pdf","Strategic Housing Market Assessment - Sept 2015")</f>
        <v>Strategic Housing Market Assessment - Sept 2015</v>
      </c>
    </row>
    <row r="272" spans="1:2">
      <c r="A272" s="2" t="s">
        <v>272</v>
      </c>
      <c r="B272" s="3" t="str">
        <f>HYPERLINK("https://cdn-eastherts.onwebcurl.com/s3fs-public/2026-08/CD%2012.2%20Affordable%20Housing%20Update%20-%20July%202017.pdf","Affordable Housing Update - July 2017")</f>
        <v>Affordable Housing Update - July 2017</v>
      </c>
    </row>
    <row r="273" spans="1:2">
      <c r="A273" s="2" t="s">
        <v>273</v>
      </c>
      <c r="B273" s="3" t="str">
        <f>HYPERLINK("https://cdn-eastherts.onwebcurl.com/s3fs-public/2026-08/CD%2012.3%20Affordable%20Housing%20Needs%20Assessment%20-%20May%202022.pdf","Affordable Housing Needs Assessment - May 2022")</f>
        <v>Affordable Housing Needs Assessment - May 2022</v>
      </c>
    </row>
    <row r="274" spans="1:2">
      <c r="A274" s="2" t="s">
        <v>274</v>
      </c>
      <c r="B274" s="3" t="str">
        <f>HYPERLINK("https://cdn-eastherts.onwebcurl.com/s3fs-public/2026-08/CD%2012.4%20Social%20and%20Affordable%20Housing%20Renewal%20WMS%202%20July%202025.pdf","Social and Affordable Housing Renewal WMS 2 July 2025")</f>
        <v>Social and Affordable Housing Renewal WMS 2 July 2025</v>
      </c>
    </row>
    <row r="275" spans="1:2">
      <c r="A275" s="2" t="s">
        <v>275</v>
      </c>
      <c r="B275" s="3" t="str">
        <f>HYPERLINK("https://cdn-eastherts.onwebcurl.com/s3fs-public/2026-08/CD%2012.5%20Building%20the%20Homes%20We%20Need%20WMS%2030%20July%202024.pdf","Building the Homes We Need WMS 30 July 2024")</f>
        <v>Building the Homes We Need WMS 30 July 2024</v>
      </c>
    </row>
    <row r="276" spans="1:2">
      <c r="A276" s="2" t="s">
        <v>276</v>
      </c>
      <c r="B276" s="3" t="str">
        <f>HYPERLINK("https://cdn-eastherts.onwebcurl.com/s3fs-public/2026-08/CD%2012.6%20Building%20the%20Homes%20We%20Need%20WMS%2012%20December%202024.pdf","Building the Homes We Need WMS 12 December 2024")</f>
        <v>Building the Homes We Need WMS 12 December 2024</v>
      </c>
    </row>
    <row r="277" spans="1:2">
      <c r="A277" s="2" t="s">
        <v>277</v>
      </c>
      <c r="B277" s="3" t="str">
        <f>HYPERLINK("https://cdn-eastherts.onwebcurl.com/s3fs-public/2026-08/CD%2012.7%20Further%20Support%20for%20Social%20Housebuilding%20WMS%2012%20February%202025.pdf","Further Support for Social Housebuilding WMS 12 February 2025")</f>
        <v>Further Support for Social Housebuilding WMS 12 February 2025</v>
      </c>
    </row>
    <row r="278" spans="1:2">
      <c r="A278" s="2" t="s">
        <v>278</v>
      </c>
      <c r="B278" s="3" t="str">
        <f>HYPERLINK("https://cdn-eastherts.onwebcurl.com/s3fs-public/2026-08/CD%2012.8%20House%20of%20Commons%20Debate.pdf","House of Commons Debate")</f>
        <v>House of Commons Debate</v>
      </c>
    </row>
    <row r="279" spans="1:2">
      <c r="A279" s="2" t="s">
        <v>279</v>
      </c>
      <c r="B279" s="3" t="str">
        <f>HYPERLINK("https://cdn-eastherts.onwebcurl.com/s3fs-public/2026-08/CD%2012.9%20Bleak%20Houses%2C%20Childrens%20Commissioner.pdf","Bleak Houses, Childrens Commissioner")</f>
        <v>Bleak Houses, Childrens Commissioner</v>
      </c>
    </row>
    <row r="280" spans="1:2">
      <c r="A280" s="2" t="s">
        <v>280</v>
      </c>
      <c r="B280" s="3" t="str">
        <f>HYPERLINK("https://cdn-eastherts.onwebcurl.com/s3fs-public/2026-08/CD%2012.10%20Denied%20the%20Right%20to%20a%20Safe%20Home%2C%20Shelter.pdf","Denied the Right to a Safe Home, Shelter")</f>
        <v>Denied the Right to a Safe Home, Shelter</v>
      </c>
    </row>
    <row r="281" spans="1:2" ht="15">
      <c r="A281" s="6" t="s">
        <v>281</v>
      </c>
      <c r="B281" s="6"/>
    </row>
    <row r="282" spans="1:2">
      <c r="A282" s="2" t="s">
        <v>282</v>
      </c>
      <c r="B282" s="3" t="str">
        <f>HYPERLINK("https://cdn-eastherts.onwebcurl.com/s3fs-public/2026-08/CD%2013.1%20Our%20Future%20Homes%20-%20Housing%20that%20promotes%20wellbeing%20and%20community%20for%20ageing.pdf","Our Future Homes - Housing that promotes wellbeing and community for ageing")</f>
        <v>Our Future Homes - Housing that promotes wellbeing and community for ageing</v>
      </c>
    </row>
    <row r="283" spans="1:2">
      <c r="A283" s="2" t="s">
        <v>283</v>
      </c>
      <c r="B283" s="3" t="str">
        <f>HYPERLINK("https://cdn-eastherts.onwebcurl.com/s3fs-public/2026-08/CD%2013.2%20PPG%20extracts%20-%20Housing%20for%20older%20and%20disabled%20people.pdf","PPG extracts - Housing for older and disabled people")</f>
        <v>PPG extracts - Housing for older and disabled people</v>
      </c>
    </row>
    <row r="284" spans="1:2" ht="15">
      <c r="A284" s="6" t="s">
        <v>284</v>
      </c>
      <c r="B284" s="6"/>
    </row>
    <row r="285" spans="1:2">
      <c r="A285" s="2" t="s">
        <v>285</v>
      </c>
      <c r="B285" s="3" t="str">
        <f>HYPERLINK("https://cdn-eastherts.onwebcurl.com/s3fs-public/2026-08/CD%2014.1%20Securing_Developer_Contributions_for_Education.pdf","Securing_Developer_Contributions_for_Education")</f>
        <v>Securing_Developer_Contributions_for_Education</v>
      </c>
    </row>
    <row r="286" spans="1:2">
      <c r="A286" s="2" t="s">
        <v>286</v>
      </c>
      <c r="B286" s="3" t="str">
        <f>HYPERLINK("https://cdn-eastherts.onwebcurl.com/s3fs-public/2026-08/CD%2014.2%20guide-to-developer-infrastructure-contributions.pdf","guide-to-developer-infrastructure-contributions")</f>
        <v>guide-to-developer-infrastructure-contributions</v>
      </c>
    </row>
    <row r="287" spans="1:2">
      <c r="A287" s="2" t="s">
        <v>287</v>
      </c>
      <c r="B287" s="3" t="str">
        <f>HYPERLINK("https://cdn-eastherts.onwebcurl.com/s3fs-public/2026-08/CD%2014.3%20Building%20Bulletin%20103.pdf","Building Bulletin 103")</f>
        <v>Building Bulletin 103</v>
      </c>
    </row>
    <row r="288" spans="1:2">
      <c r="A288" s="2" t="s">
        <v>288</v>
      </c>
      <c r="B288" s="3" t="str">
        <f>HYPERLINK("https://cdn-eastherts.onwebcurl.com/s3fs-public/2026-08/CD%2014.4%20DfE%20SCAP%20Survey%20guide%20for%20local%20authorities.pdf","DfE SCAP Survey guide for local authorities")</f>
        <v>DfE SCAP Survey guide for local authorities</v>
      </c>
    </row>
    <row r="289" spans="1:2" ht="15">
      <c r="A289" s="6" t="s">
        <v>289</v>
      </c>
      <c r="B289" s="6"/>
    </row>
    <row r="290" spans="1:2">
      <c r="A290" s="2" t="s">
        <v>290</v>
      </c>
      <c r="B290" s="3" t="str">
        <f>HYPERLINK("https://cdn-eastherts.onwebcurl.com/s3fs-public/2026-08/CD.15.1%20Main%20Statement%20of%20Common%20Ground.pdf","Main Statement of Common Ground")</f>
        <v>Main Statement of Common Ground</v>
      </c>
    </row>
    <row r="291" spans="1:2">
      <c r="A291" s="2" t="s">
        <v>291</v>
      </c>
      <c r="B291" s="3" t="str">
        <f>HYPERLINK("https://cdn-eastherts.onwebcurl.com/s3fs-public/2026-08/CD%2015.2%20Five%20Year%20Housing%20Land%20Supply%20Statement%20of%20Common%20Ground.pdf","Five Year Housing Land Supply Statement of Common Ground")</f>
        <v>Five Year Housing Land Supply Statement of Common Ground</v>
      </c>
    </row>
    <row r="292" spans="1:2">
      <c r="A292" s="2" t="s">
        <v>292</v>
      </c>
      <c r="B292" s="3" t="str">
        <f>HYPERLINK("https://cdn-eastherts.onwebcurl.com/s3fs-public/2026-08/CD%2015.3%20Buntingford%20-%20HSOCG%20-%20EHDC.HCC_.%20TT%20RIDGE%20FINAL-%20Signed%20inc%20Appendices.pdf","Buntingford - HSOCG - EHDC.HCC_. TT RIDGE FINAL- Signed inc Appendices")</f>
        <v>Buntingford - HSOCG - EHDC.HCC_. TT RIDGE FINAL- Signed inc Appendices</v>
      </c>
    </row>
    <row r="293" spans="1:2">
      <c r="A293" s="2" t="s">
        <v>293</v>
      </c>
      <c r="B293" s="3" t="str">
        <f>HYPERLINK("https://cdn-eastherts.onwebcurl.com/s3fs-public/2026-08/CD%2015.4%20Landscape%20Statement%20of%20Common%20Ground.pdf","Landscape Statement of Common Ground")</f>
        <v>Landscape Statement of Common Ground</v>
      </c>
    </row>
    <row r="294" spans="1:2">
      <c r="A294" s="2" t="s">
        <v>294</v>
      </c>
      <c r="B294" s="3" t="str">
        <f>HYPERLINK("https://cdn-eastherts.onwebcurl.com/s3fs-public/2026-08/CD%2015.5%20Heritage%20Statement%20of%20Common%20Ground.pdf","Heritage Statement of Common Ground")</f>
        <v>Heritage Statement of Common Ground</v>
      </c>
    </row>
    <row r="295" spans="1:2" ht="15">
      <c r="A295" s="6" t="s">
        <v>295</v>
      </c>
      <c r="B295" s="6"/>
    </row>
    <row r="296" spans="1:2">
      <c r="A296" s="2" t="s">
        <v>296</v>
      </c>
      <c r="B296" s="3" t="str">
        <f>HYPERLINK("https://cdn-eastherts.onwebcurl.com/s3fs-public/2026-08/CD.16.1%20Hughes%2C%20Phillip%20-%20Planning%20Proof%20of%20Evidence.pdf","Hughes, Phillip - Planning Proof of Evidence")</f>
        <v>Hughes, Phillip - Planning Proof of Evidence</v>
      </c>
    </row>
    <row r="297" spans="1:2">
      <c r="A297" s="2" t="s">
        <v>297</v>
      </c>
      <c r="B297" s="3" t="str">
        <f>HYPERLINK("https://cdn-eastherts.onwebcurl.com/s3fs-public/2026-08/CD.16.2%20Browne%2C%20Robert%20-%20Landscape%20Proof%20of%20Evidence.pdf","Browne, Robert - Landscape Proof of Evidence")</f>
        <v>Browne, Robert - Landscape Proof of Evidence</v>
      </c>
    </row>
    <row r="298" spans="1:2">
      <c r="A298" s="2" t="s">
        <v>298</v>
      </c>
      <c r="B298" s="3" t="str">
        <f>HYPERLINK("https://cdn-eastherts.onwebcurl.com/s3fs-public/2026-08/CD.16.3%20Browne%2C%20Robert%20-%20Landscape%20Summary%20Proof%20of%20Evidence.pdf","Browne, Robert - Landscape Summary Proof of Evidence")</f>
        <v>Browne, Robert - Landscape Summary Proof of Evidence</v>
      </c>
    </row>
    <row r="299" spans="1:2">
      <c r="A299" s="2" t="s">
        <v>299</v>
      </c>
      <c r="B299" s="3" t="str">
        <f>HYPERLINK("https://cdn-eastherts.onwebcurl.com/s3fs-public/2026-08/CD.16.4%20Lewis%2C%20Richard%20-%20Active%20Travel%20Proof%20of%20Evidence.pdf","Lewis, Richard - Active Travel Proof of Evidence")</f>
        <v>Lewis, Richard - Active Travel Proof of Evidence</v>
      </c>
    </row>
    <row r="300" spans="1:2">
      <c r="A300" s="2" t="s">
        <v>300</v>
      </c>
      <c r="B300" s="3" t="str">
        <f>HYPERLINK("https://cdn-eastherts.onwebcurl.com/s3fs-public/2026-08/CD.16.5%20Hughes%2C%20Phillip%20-%20NPPF%20Update%20to%20Planning%20Proof%20of%20Evidence.pdf","Hughes, Phillip - NPPF Update to Planning Proof of Evidence")</f>
        <v>Hughes, Phillip - NPPF Update to Planning Proof of Evidence</v>
      </c>
    </row>
    <row r="301" spans="1:2">
      <c r="A301" s="2" t="s">
        <v>301</v>
      </c>
      <c r="B301" s="3" t="str">
        <f>HYPERLINK("https://cdn-eastherts.onwebcurl.com/s3fs-public/2026-08/CD.16.6%20Lewis%2C%20Richard%20-%20NPPF%20Update%20to%20Active%20Travel%20Proof%20of%20Evidence.pdf","Lewis, Richard - NPPF Update to Active Travel Proof of Evidence")</f>
        <v>Lewis, Richard - NPPF Update to Active Travel Proof of Evidence</v>
      </c>
    </row>
    <row r="302" spans="1:2">
      <c r="A302" s="2" t="s">
        <v>302</v>
      </c>
      <c r="B302" s="3" t="str">
        <f>HYPERLINK("https://cdn-eastherts.onwebcurl.com/s3fs-public/2026-08/CD.16.7%20Carpenter%2C%20Kate%20-%20Highway%20Safety%20Proof%20of%20Evidence.pdf","Carpenter, Kate - Highway Safety Proof of Evidence")</f>
        <v>Carpenter, Kate - Highway Safety Proof of Evidence</v>
      </c>
    </row>
    <row r="303" spans="1:2" ht="15">
      <c r="A303" s="6" t="s">
        <v>303</v>
      </c>
      <c r="B303" s="6"/>
    </row>
    <row r="304" spans="1:2">
      <c r="A304" s="2" t="s">
        <v>304</v>
      </c>
      <c r="B304" s="3" t="str">
        <f>HYPERLINK("https://cdn-eastherts.onwebcurl.com/s3fs-public/2026-08/CD.17.5%20Stephens%2C%20Gary%20-%20Planning%20Proof%20of%20Evidence.pdf","Stephens, Gary - Planning Proof of Evidence")</f>
        <v>Stephens, Gary - Planning Proof of Evidence</v>
      </c>
    </row>
    <row r="305" spans="1:2">
      <c r="A305" s="2" t="s">
        <v>305</v>
      </c>
      <c r="B305" s="3" t="str">
        <f>HYPERLINK("https://cdn-eastherts.onwebcurl.com/s3fs-public/2026-08/CD.17.6%20Land%20North%20of%20A507%20Landscape%20PoE%20ISSUE%20August%202026%20NJ%2010082026_0.pdf","Land North of A507 Landscape PoE ISSUE August 2026 NJ 10082026_0")</f>
        <v>Land North of A507 Landscape PoE ISSUE August 2026 NJ 10082026_0</v>
      </c>
    </row>
    <row r="306" spans="1:2">
      <c r="A306" s="2" t="s">
        <v>306</v>
      </c>
      <c r="B306" s="3" t="str">
        <f>HYPERLINK("https://cdn-eastherts.onwebcurl.com/s3fs-public/2026-08/CD.17.6a%20Appendix%20A%20NJ1%20Buntingford%20North%20Landform%20Analysis%20Plan.pdf","Appendix A NJ1 Buntingford North Landform Analysis Plan")</f>
        <v>Appendix A NJ1 Buntingford North Landform Analysis Plan</v>
      </c>
    </row>
    <row r="307" spans="1:2">
      <c r="A307" s="2" t="s">
        <v>307</v>
      </c>
      <c r="B307" s="3" t="str">
        <f>HYPERLINK("https://cdn-eastherts.onwebcurl.com/s3fs-public/2026-08/CD.17.6b%20Appendix%20A%20NJ2%20Buntingford%20North%20Figure%20L3%20Character%20Plan%20(Corrected).pdf","Appendix A NJ2 Buntingford North Figure L3 Character Plan (Corrected)")</f>
        <v>Appendix A NJ2 Buntingford North Figure L3 Character Plan (Corrected)</v>
      </c>
    </row>
    <row r="308" spans="1:2">
      <c r="A308" s="2" t="s">
        <v>308</v>
      </c>
      <c r="B308" s="3" t="str">
        <f>HYPERLINK("https://cdn-eastherts.onwebcurl.com/s3fs-public/2026-08/CD.17.6c%20Appendix%20A%20NJ3%20Buntingford%20North%20Figure%20L4A%20REV%20A%20Zone%20of%20Theoretical%20Visibility.pdf","Appendix A NJ3 Buntingford North Figure L4A REV A Zone of Theoretical Visibility")</f>
        <v>Appendix A NJ3 Buntingford North Figure L4A REV A Zone of Theoretical Visibility</v>
      </c>
    </row>
    <row r="309" spans="1:2">
      <c r="A309" s="2" t="s">
        <v>309</v>
      </c>
      <c r="B309" s="3" t="str">
        <f>HYPERLINK("https://cdn-eastherts.onwebcurl.com/s3fs-public/2026-08/CD.17.6d%20Appendix%20A%20NJ4%20HLM082-055-RevB%20-%20Constraints%20Plan%20(Northern%20Parcel).pdf","Appendix A NJ4 HLM082-055-RevB - Constraints Plan (Northern Parcel)")</f>
        <v>Appendix A NJ4 HLM082-055-RevB - Constraints Plan (Northern Parcel)</v>
      </c>
    </row>
    <row r="310" spans="1:2">
      <c r="A310" s="2" t="s">
        <v>310</v>
      </c>
      <c r="B310" s="3" t="str">
        <f>HYPERLINK("https://cdn-eastherts.onwebcurl.com/s3fs-public/2026-08/CD.17.6e%20Appendix%20A%20NJ5%20SN2501_UP_Buntingford_AVR01_Existing_03.pdf","Appendix A NJ5 SN2501_UP_Buntingford_AVR01_Existing_03")</f>
        <v>Appendix A NJ5 SN2501_UP_Buntingford_AVR01_Existing_03</v>
      </c>
    </row>
    <row r="311" spans="1:2">
      <c r="A311" s="2" t="s">
        <v>311</v>
      </c>
      <c r="B311" s="3" t="str">
        <f>HYPERLINK("https://cdn-eastherts.onwebcurl.com/s3fs-public/2026-08/CD.17.6f%20Appendix%20A%20NJ5%20SN2501_UP_Buntingford_AVR01_Proposed%20Planting_03.pdf","Appendix A NJ5 SN2501_UP_Buntingford_AVR01_Proposed Planting_03")</f>
        <v>Appendix A NJ5 SN2501_UP_Buntingford_AVR01_Proposed Planting_03</v>
      </c>
    </row>
    <row r="312" spans="1:2">
      <c r="A312" s="2" t="s">
        <v>312</v>
      </c>
      <c r="B312" s="3" t="str">
        <f>HYPERLINK("https://cdn-eastherts.onwebcurl.com/s3fs-public/2026-08/CD.17.6g%20Appendix%20A%20NJ5%20SN2501_UP_Buntingford_AVR01_Proposed_03.pdf","Appendix A NJ5 SN2501_UP_Buntingford_AVR01_Proposed_03")</f>
        <v>Appendix A NJ5 SN2501_UP_Buntingford_AVR01_Proposed_03</v>
      </c>
    </row>
    <row r="313" spans="1:2">
      <c r="A313" s="2" t="s">
        <v>313</v>
      </c>
      <c r="B313" s="3" t="str">
        <f>HYPERLINK("https://cdn-eastherts.onwebcurl.com/s3fs-public/2026-08/CD.17.6h%20Appendix%20A%20NJ5%20SN2501_UP_Buntingford_AVR02_Existing_03.pdf","Appendix A NJ5 SN2501_UP_Buntingford_AVR02_Existing_03")</f>
        <v>Appendix A NJ5 SN2501_UP_Buntingford_AVR02_Existing_03</v>
      </c>
    </row>
    <row r="314" spans="1:2">
      <c r="A314" s="2" t="s">
        <v>314</v>
      </c>
      <c r="B314" s="3" t="str">
        <f>HYPERLINK("https://cdn-eastherts.onwebcurl.com/s3fs-public/2026-08/CD.17.6i%20Appendix%20A%20NJ5%20SN2501_UP_Buntingford_AVR02_Proposed%20Planting_03.pdf","Appendix A NJ5 SN2501_UP_Buntingford_AVR02_Proposed Planting_03")</f>
        <v>Appendix A NJ5 SN2501_UP_Buntingford_AVR02_Proposed Planting_03</v>
      </c>
    </row>
    <row r="315" spans="1:2">
      <c r="A315" s="2" t="s">
        <v>315</v>
      </c>
      <c r="B315" s="3" t="str">
        <f>HYPERLINK("https://cdn-eastherts.onwebcurl.com/s3fs-public/2026-08/CD.17.6j%20Appendix%20A%20NJ5%20SN2501_UP_Buntingford_AVR02_Proposed_03.pdf","Appendix A NJ5 SN2501_UP_Buntingford_AVR02_Proposed_03")</f>
        <v>Appendix A NJ5 SN2501_UP_Buntingford_AVR02_Proposed_03</v>
      </c>
    </row>
    <row r="316" spans="1:2">
      <c r="A316" s="2" t="s">
        <v>316</v>
      </c>
      <c r="B316" s="3" t="str">
        <f>HYPERLINK("https://cdn-eastherts.onwebcurl.com/s3fs-public/2026-08/CD.17.6k%20Appendix%20A%20NJ5%20SN2502_UP_Buntingford_Verified%20Views%20Doc_2025_03.pdf","Appendix A NJ5 SN2502_UP_Buntingford_Verified Views Doc_2025_03")</f>
        <v>Appendix A NJ5 SN2502_UP_Buntingford_Verified Views Doc_2025_03</v>
      </c>
    </row>
    <row r="317" spans="1:2">
      <c r="A317" s="2" t="s">
        <v>317</v>
      </c>
      <c r="B317" s="3" t="str">
        <f>HYPERLINK("https://cdn-eastherts.onwebcurl.com/s3fs-public/2026-08/CD.17.6l%20Appendix%20A%20NJ6%20Figure%20L6%20REV%20G%20Landscape%20Mitigation%20Strategy%20Plan.pdf","Appendix A NJ6 Figure L6 REV G Landscape Mitigation Strategy Plan")</f>
        <v>Appendix A NJ6 Figure L6 REV G Landscape Mitigation Strategy Plan</v>
      </c>
    </row>
    <row r="318" spans="1:2">
      <c r="A318" s="2" t="s">
        <v>318</v>
      </c>
      <c r="B318" s="3" t="str">
        <f>HYPERLINK("https://cdn-eastherts.onwebcurl.com/s3fs-public/2026-08/CD.17.6m%20Appendix%20B%20Historic%20Maps_0.pdf","Appendix B Historic Maps_0")</f>
        <v>Appendix B Historic Maps_0</v>
      </c>
    </row>
    <row r="319" spans="1:2">
      <c r="A319" s="2" t="s">
        <v>319</v>
      </c>
      <c r="B319" s="3" t="str">
        <f>HYPERLINK("https://cdn-eastherts.onwebcurl.com/s3fs-public/2026-08/CD.17.6n%20Appendix%20C%20-%20LCA141_0.pdf","Appendix C - LCA141_0")</f>
        <v>Appendix C - LCA141_0</v>
      </c>
    </row>
    <row r="320" spans="1:2">
      <c r="A320" s="2" t="s">
        <v>320</v>
      </c>
      <c r="B320" s="3" t="str">
        <f>HYPERLINK("https://cdn-eastherts.onwebcurl.com/s3fs-public/2026-08/CD.17.7%20Land%20North%20of%20A507%20Landscape%20SUMMARY%20PoE%20ISSUE%20August%202026%20NJ%2010082026_0.pdf","Land North of A507 Landscape SUMMARY PoE ISSUE August 2026 NJ 10082026_0")</f>
        <v>Land North of A507 Landscape SUMMARY PoE ISSUE August 2026 NJ 10082026_0</v>
      </c>
    </row>
    <row r="321" spans="1:2" ht="27">
      <c r="A321" s="2" t="s">
        <v>321</v>
      </c>
      <c r="B321" s="3" t="str">
        <f>HYPERLINK("https://cdn-eastherts.onwebcurl.com/s3fs-public/2026-08/CD.17.8%20Blair%2C%20Peter%20-%20Accessibility%20and%20Sustainable%20Transport%20Proof%20of%20Evidence%20(Volume%201%20-%20Text).pdf","Blair, Peter - Accessibility and Sustainable Transport Proof of Evidence (Volume 1 - Text)")</f>
        <v>Blair, Peter - Accessibility and Sustainable Transport Proof of Evidence (Volume 1 - Text)</v>
      </c>
    </row>
    <row r="322" spans="1:2" ht="27">
      <c r="A322" s="2" t="s">
        <v>322</v>
      </c>
      <c r="B322" s="3" t="str">
        <f>HYPERLINK("https://cdn-eastherts.onwebcurl.com/s3fs-public/2026-08/CD.17.8a%20Blair%2C%20Peter%20-%20Accessibility%20and%20Sustainable%20Transport%20Proof%20of%20Evidence%20(Volume%202%20-%20Appendices).pdf","Blair, Peter - Accessibility and Sustainable Transport Proof of Evidence (Volume 2 - Appendices)")</f>
        <v>Blair, Peter - Accessibility and Sustainable Transport Proof of Evidence (Volume 2 - Appendices)</v>
      </c>
    </row>
    <row r="323" spans="1:2" ht="27">
      <c r="A323" s="2" t="s">
        <v>323</v>
      </c>
      <c r="B323" s="3" t="str">
        <f>HYPERLINK("https://cdn-eastherts.onwebcurl.com/s3fs-public/2026-08/CD.17.9%20Blair%2C%20Peter%20-%20Accessibility%20and%20Sustainable%20Transport%20Proof%20of%20Evidence%20(Volume%203%20-%20Summary).pdf","Blair, Peter - Accessibility and Sustainable Transport Proof of Evidence (Volume 3 - Summary)")</f>
        <v>Blair, Peter - Accessibility and Sustainable Transport Proof of Evidence (Volume 3 - Summary)</v>
      </c>
    </row>
    <row r="324" spans="1:2">
      <c r="A324" s="2" t="s">
        <v>324</v>
      </c>
      <c r="B324" s="3" t="str">
        <f>HYPERLINK("https://cdn-eastherts.onwebcurl.com/s3fs-public/2026-08/CD.17.10%20Duffy%2C%20James%20-%20Transport%20(Vehicle%20Access%20%26%20Highway%20Safety)%20Proof%20of%20Evidence.pdf","Duffy, James - Transport (Vehicle Access &amp; Highway Safety) Proof of Evidence")</f>
        <v>Duffy, James - Transport (Vehicle Access &amp; Highway Safety) Proof of Evidence</v>
      </c>
    </row>
    <row r="325" spans="1:2" ht="27">
      <c r="A325" s="2" t="s">
        <v>325</v>
      </c>
      <c r="B325" s="3" t="str">
        <f>HYPERLINK("https://cdn-eastherts.onwebcurl.com/s3fs-public/2026-08/CD.17.10a%20Duffy%2C%20James%20-%20Transport%20(Vehicle%20Access%20%26%20Highway%20Safety)%20Proof%20of%20Evidence%20Appendices.pdf","Duffy, James - Transport (Vehicle Access &amp; Highway Safety) Proof of Evidence Appendices")</f>
        <v>Duffy, James - Transport (Vehicle Access &amp; Highway Safety) Proof of Evidence Appendices</v>
      </c>
    </row>
    <row r="326" spans="1:2">
      <c r="A326" s="2" t="s">
        <v>326</v>
      </c>
      <c r="B326" s="3" t="str">
        <f>HYPERLINK("https://cdn-eastherts.onwebcurl.com/s3fs-public/2026-08/CD17.11%20Pycroft%2C%20Ben%20-%20Five%20Year%20Housing%20Land%20Supply%20Proof%20of%20Evidence.pdf","Pycroft, Ben - Five Year Housing Land Supply Proof of Evidence")</f>
        <v>Pycroft, Ben - Five Year Housing Land Supply Proof of Evidence</v>
      </c>
    </row>
    <row r="327" spans="1:2">
      <c r="A327" s="2" t="s">
        <v>327</v>
      </c>
      <c r="B327" s="3" t="str">
        <f>HYPERLINK("https://cdn-eastherts.onwebcurl.com/s3fs-public/2026-08/CD17.11a%20Pycroft%2C%20Ben%20-%20Five%20Year%20Housing%20Land%20Supply%20Proof%20of%20Evidence%20Appendices.pdf","Pycroft, Ben - Five Year Housing Land Supply Proof of Evidence Appendices")</f>
        <v>Pycroft, Ben - Five Year Housing Land Supply Proof of Evidence Appendices</v>
      </c>
    </row>
    <row r="328" spans="1:2">
      <c r="A328" s="2" t="s">
        <v>328</v>
      </c>
      <c r="B328" s="3" t="str">
        <f>HYPERLINK("https://cdn-eastherts.onwebcurl.com/s3fs-public/2026-08/CD.17.12%20Roberts%2C%20Jamie%20-%20Affordable%20Housing%20Proof%20of%20Evidence.pdf","Roberts, Jamie - Affordable Housing Proof of Evidence")</f>
        <v>Roberts, Jamie - Affordable Housing Proof of Evidence</v>
      </c>
    </row>
    <row r="329" spans="1:2">
      <c r="A329" s="2" t="s">
        <v>329</v>
      </c>
      <c r="B329" s="3" t="str">
        <f>HYPERLINK("https://cdn-eastherts.onwebcurl.com/s3fs-public/2026-08/CD.17.12a%20Roberts%2C%20Jamie%20-%20Affordable%20Housing%20Proof%20of%20Evidence%20Appendices.pdf","Roberts, Jamie - Affordable Housing Proof of Evidence Appendices")</f>
        <v>Roberts, Jamie - Affordable Housing Proof of Evidence Appendices</v>
      </c>
    </row>
    <row r="330" spans="1:2">
      <c r="A330" s="2" t="s">
        <v>330</v>
      </c>
      <c r="B330" s="3" t="str">
        <f>HYPERLINK("https://cdn-eastherts.onwebcurl.com/s3fs-public/2026-08/CD.17.13%20Hunter%2C%20Ben%20-%20Education%20Proof%20of%20Evidence.pdf","Hunter, Ben - Education Proof of Evidence")</f>
        <v>Hunter, Ben - Education Proof of Evidence</v>
      </c>
    </row>
    <row r="331" spans="1:2">
      <c r="A331" s="2" t="s">
        <v>331</v>
      </c>
      <c r="B331" s="3" t="str">
        <f>HYPERLINK("https://cdn-eastherts.onwebcurl.com/s3fs-public/2026-08/CD.17.14%20Warner%2C%20Iain%20-%20Older%20Persons%20Housing%20Proof%20of%20Evidence.pdf","Warner, Iain - Older Persons Housing Proof of Evidence")</f>
        <v>Warner, Iain - Older Persons Housing Proof of Evidence</v>
      </c>
    </row>
    <row r="332" spans="1:2" ht="27">
      <c r="A332" s="2" t="s">
        <v>332</v>
      </c>
      <c r="B332" s="3" t="str">
        <f>HYPERLINK("https://cdn-eastherts.onwebcurl.com/s3fs-public/2026-08/CD.17.15%20PoE%20of%20Peter%20Blair%20on%20Accessibility%20and%20Sustainable%20Transport%20-%20Volume%201%20Text%20-%20NPPF%20update.pdf","PoE of Peter Blair on Accessibility and Sustainable Transport - Volume 1 Text - NPPF update")</f>
        <v>PoE of Peter Blair on Accessibility and Sustainable Transport - Volume 1 Text - NPPF update</v>
      </c>
    </row>
    <row r="333" spans="1:2" ht="27">
      <c r="A333" s="2" t="s">
        <v>333</v>
      </c>
      <c r="B333" s="3" t="str">
        <f>HYPERLINK("https://cdn-eastherts.onwebcurl.com/s3fs-public/2026-08/CD.17.16%20PoE%20of%20Peter%20Blair%20on%20Accessibility%20and%20Sustainable%20Transport%20-%20Volume%202%20Appendices%20-%20NPPF%20update%20(1).pdf","PoE of Peter Blair on Accessibility and Sustainable Transport - Volume 2 Appendices - NPPF update (1)")</f>
        <v>PoE of Peter Blair on Accessibility and Sustainable Transport - Volume 2 Appendices - NPPF update (1)</v>
      </c>
    </row>
    <row r="334" spans="1:2" ht="27">
      <c r="A334" s="2" t="s">
        <v>334</v>
      </c>
      <c r="B334" s="3" t="str">
        <f>HYPERLINK("https://cdn-eastherts.onwebcurl.com/s3fs-public/2026-08/CD.17.17%20PoE%20of%20Peter%20Blair%20on%20Accessibility%20and%20Sustainable%20Transport%20-%20Volume%203%20Summary%20-%20NPPF%20update.pdf","PoE of Peter Blair on Accessibility and Sustainable Transport - Volume 3 Summary - NPPF update")</f>
        <v>PoE of Peter Blair on Accessibility and Sustainable Transport - Volume 3 Summary - NPPF update</v>
      </c>
    </row>
    <row r="335" spans="1:2">
      <c r="A335" s="2" t="s">
        <v>335</v>
      </c>
      <c r="B335" s="3" t="str">
        <f>HYPERLINK("https://cdn-eastherts.onwebcurl.com/s3fs-public/2026-08/CD.17.18%20Post%20NPPF%20Transport%20Proof%20(Mr%20Duffy).pdf","Post NPPF Transport Proof (Mr Duffy)")</f>
        <v>Post NPPF Transport Proof (Mr Duffy)</v>
      </c>
    </row>
    <row r="336" spans="1:2">
      <c r="A336" s="2" t="s">
        <v>336</v>
      </c>
      <c r="B336" s="3" t="str">
        <f>HYPERLINK("https://cdn-eastherts.onwebcurl.com/s3fs-public/2026-08/CD.17.19%200112-01.M26%20Affordable%20Housing%20Proof%20of%20Evidence%20250826%20appendices.pdf","0112-01.M26 Affordable Housing Proof of Evidence 250826 appendices")</f>
        <v>0112-01.M26 Affordable Housing Proof of Evidence 250826 appendices</v>
      </c>
    </row>
    <row r="337" spans="1:2">
      <c r="A337" s="2" t="s">
        <v>337</v>
      </c>
      <c r="B337" s="3" t="str">
        <f>HYPERLINK("https://cdn-eastherts.onwebcurl.com/s3fs-public/2026-08/CD.17.20%200112-01.M26%20Affordable%20Housing%20Proof%20of%20Evidence%20250826%20NPPF%20Updated.pdf","0112-01.M26 Affordable Housing Proof of Evidence 250826 NPPF Updated")</f>
        <v>0112-01.M26 Affordable Housing Proof of Evidence 250826 NPPF Updated</v>
      </c>
    </row>
    <row r="338" spans="1:2">
      <c r="A338" s="2" t="s">
        <v>338</v>
      </c>
      <c r="B338" s="3" t="str">
        <f>HYPERLINK("https://cdn-eastherts.onwebcurl.com/s3fs-public/2026-08/CD.17.21%20Education%20Proof%20of%20Evidence%2C%20Buntingford%2C%20Post%20NPPF%20Update.pdf","Education Proof of Evidence, Buntingford, Post NPPF Update")</f>
        <v>Education Proof of Evidence, Buntingford, Post NPPF Update</v>
      </c>
    </row>
    <row r="339" spans="1:2">
      <c r="A339" s="2" t="s">
        <v>339</v>
      </c>
      <c r="B339" s="3" t="str">
        <f>HYPERLINK("https://cdn-eastherts.onwebcurl.com/s3fs-public/2026-08/CD.17.22%20Updates%20to%20PoE%20of%20BP%20re%205YHLS%20-%20190826.pdf","Updates to PoE of BP re 5YHLS - 190826")</f>
        <v>Updates to PoE of BP re 5YHLS - 190826</v>
      </c>
    </row>
    <row r="340" spans="1:2">
      <c r="A340" s="2" t="s">
        <v>340</v>
      </c>
      <c r="B340" s="3" t="str">
        <f>HYPERLINK("https://cdn-eastherts.onwebcurl.com/s3fs-public/2026-08/CD.17.23%20Landscape%20PoE%20NPPF%20UPDATED%20August%202026%20NJ%2024082026.pdf","Landscape PoE NPPF UPDATED August 2026 NJ 24082026")</f>
        <v>Landscape PoE NPPF UPDATED August 2026 NJ 24082026</v>
      </c>
    </row>
    <row r="341" spans="1:2">
      <c r="A341" s="2" t="s">
        <v>341</v>
      </c>
      <c r="B341" s="3" t="str">
        <f>HYPERLINK("https://cdn-eastherts.onwebcurl.com/s3fs-public/2026-08/CD.17.24%20Landscape%20SUMMARY%20PoE%20NPPF%20UPDATED%20August%202026%20NJ%2024082026.pdf","Landscape SUMMARY PoE NPPF UPDATED August 2026 NJ 24082026")</f>
        <v>Landscape SUMMARY PoE NPPF UPDATED August 2026 NJ 24082026</v>
      </c>
    </row>
    <row r="342" spans="1:2">
      <c r="A342" s="2" t="s">
        <v>342</v>
      </c>
      <c r="B342" s="3" t="str">
        <f>HYPERLINK("https://cdn-eastherts.onwebcurl.com/s3fs-public/2026-08/C.17.25%20Older%20Persons%20Proof%20of%20Evidence%20NPPF%202026%20update.pdf","Older Persons Proof of Evidence NPPF 2026 update")</f>
        <v>Older Persons Proof of Evidence NPPF 2026 update</v>
      </c>
    </row>
    <row r="343" spans="1:2">
      <c r="A343" s="2" t="s">
        <v>343</v>
      </c>
      <c r="B343" s="3" t="str">
        <f>HYPERLINK("https://cdn-eastherts.onwebcurl.com/s3fs-public/2026-08/CD.17.26%20Planning%20Proof%20of%20Evidence%20POST%20NPPF%20including%20Summary.pdf","Planning Proof of Evidence POST NPPF including Summary")</f>
        <v>Planning Proof of Evidence POST NPPF including Summary</v>
      </c>
    </row>
    <row r="344" spans="1:2" ht="27">
      <c r="A344" s="2" t="s">
        <v>344</v>
      </c>
      <c r="B344" s="3" t="str">
        <f>HYPERLINK("https://cdn-eastherts.onwebcurl.com/s3fs-public/2026-08/CD.17.27%20Appendix%20A2%20-%2023161-RIDGE-XX-ZZ-H-0045-P03-%20Drawing%20showing%20offsite%20improvement%20works%20PRoW%2036%20and%20Skipps%20meadow%20(Centra.pdf","Appendix A2 - 23161-RIDGE-XX-ZZ-H-0045-P03- Drawing showing offsite improvement works PRoW 36 and Skipps meadow (Centra")</f>
        <v>Appendix A2 - 23161-RIDGE-XX-ZZ-H-0045-P03- Drawing showing offsite improvement works PRoW 36 and Skipps meadow (Centra</v>
      </c>
    </row>
    <row r="345" spans="1:2" ht="27">
      <c r="A345" s="2" t="s">
        <v>345</v>
      </c>
      <c r="B345" s="3" t="str">
        <f>HYPERLINK("https://cdn-eastherts.onwebcurl.com/s3fs-public/2026-08/CD.17.28%2023161-RIDGE-XX-ZZ-H-0044-P02-%20Proposed%20offsite%20works%20on%20Baldock%20Road%20(Southern%20route)%20(1).pdf","23161-RIDGE-XX-ZZ-H-0044-P02- Proposed offsite works on Baldock Road (Southern route) (1)")</f>
        <v>23161-RIDGE-XX-ZZ-H-0044-P02- Proposed offsite works on Baldock Road (Southern route) (1)</v>
      </c>
    </row>
    <row r="346" spans="1:2">
      <c r="A346" s="2" t="s">
        <v>346</v>
      </c>
      <c r="B346" s="3" t="str">
        <f>HYPERLINK("https://cdn-eastherts.onwebcurl.com/s3fs-public/2026-08/CD.17.29%2023161-RIDGE-XX-ZZ-H-0043-P02-%20Proposed%20Exit%20Crossing%20Setback%20(1).pdf","23161-RIDGE-XX-ZZ-H-0043-P02- Proposed Exit Crossing Setback (1)")</f>
        <v>23161-RIDGE-XX-ZZ-H-0043-P02- Proposed Exit Crossing Setback (1)</v>
      </c>
    </row>
    <row r="347" spans="1:2" ht="27">
      <c r="A347" s="2" t="s">
        <v>347</v>
      </c>
      <c r="B347" s="3" t="str">
        <f>HYPERLINK("https://cdn-eastherts.onwebcurl.com/s3fs-public/2026-08/CD.17.30%2023161-RIDGE-XX-ZZ-H_0047-P02%20Drawing%20showing%20offsite%20improvement%20works%20to%20northern%20PRoW%20routes%20(Northern%20active%20travel.pdf","23161-RIDGE-XX-ZZ-H_0047-P02 Drawing showing offsite improvement works to northern PRoW routes (Northern active travel")</f>
        <v>23161-RIDGE-XX-ZZ-H_0047-P02 Drawing showing offsite improvement works to northern PRoW routes (Northern active travel</v>
      </c>
    </row>
    <row r="348" spans="1:2" ht="27">
      <c r="A348" s="2" t="s">
        <v>348</v>
      </c>
      <c r="B348" s="3" t="str">
        <f>HYPERLINK("https://cdn-eastherts.onwebcurl.com/s3fs-public/2026-08/CD.17.31%2023161-RDG-XX-XX-D-H-0046-P01-%20Original%20Proposed%20Location%20for%20At-Grade%20Crossing%20(1).pdf","23161-RDG-XX-XX-D-H-0046-P01- Original Proposed Location for At-Grade Crossing (1)")</f>
        <v>23161-RDG-XX-XX-D-H-0046-P01- Original Proposed Location for At-Grade Crossing (1)</v>
      </c>
    </row>
    <row r="349" spans="1:2" ht="27">
      <c r="A349" s="2" t="s">
        <v>349</v>
      </c>
      <c r="B349" s="3" t="str">
        <f>HYPERLINK("https://cdn-eastherts.onwebcurl.com/s3fs-public/2026-08/CD.17.32%2023161_RIDGE-XX-ZZ-DR-H-042%20(P2)%20Proposed%20Active%20Travel%20Improvements%20to%20Monks%20Walk%20Road%20(1).pdf","23161_RIDGE-XX-ZZ-DR-H-042 (P2) Proposed Active Travel Improvements to Monks Walk Road (1)")</f>
        <v>23161_RIDGE-XX-ZZ-DR-H-042 (P2) Proposed Active Travel Improvements to Monks Walk Road (1)</v>
      </c>
    </row>
    <row r="350" spans="1:2" ht="15">
      <c r="A350" s="6" t="s">
        <v>350</v>
      </c>
      <c r="B350" s="6"/>
    </row>
    <row r="351" spans="1:2">
      <c r="A351" s="2" t="s">
        <v>351</v>
      </c>
      <c r="B351" s="3" t="str">
        <f>HYPERLINK("https://cdn-eastherts.onwebcurl.com/s3fs-public/2026-08/CD.18.1%2023161-RIDGE-XX-XX-AP-H-0002_P03%20-%20Appeal%20Rebuttal%201st%20Issue.pdf","23161-RIDGE-XX-XX-AP-H-0002_P03 - Appeal Rebuttal 1st Issue")</f>
        <v>23161-RIDGE-XX-XX-AP-H-0002_P03 - Appeal Rebuttal 1st Issue</v>
      </c>
    </row>
    <row r="352" spans="1:2">
      <c r="A352" s="2" t="s">
        <v>352</v>
      </c>
      <c r="B352" s="3" t="str">
        <f>HYPERLINK("https://cdn-eastherts.onwebcurl.com/s3fs-public/2026-08/CD.18.2%20Planning%20Rebuttal%20Proof%20of%20Evidence%20FINAL-combined.pdf","Planning Rebuttal Proof of Evidence FINAL-combined")</f>
        <v>Planning Rebuttal Proof of Evidence FINAL-combined</v>
      </c>
    </row>
    <row r="353" spans="1:2" ht="27">
      <c r="A353" s="2" t="s">
        <v>353</v>
      </c>
      <c r="B353" s="3" t="str">
        <f>HYPERLINK("https://cdn-eastherts.onwebcurl.com/s3fs-public/2026-08/CD.18.3%20PoE%20of%20Peter%20Blair%20on%20Accessibility%20and%20Sustainable%20Transport%20-%20Volume%204%20Rebuttal%20Clarification.pdf","PoE of Peter Blair on Accessibility and Sustainable Transport - Volume 4 Rebuttal Clarification")</f>
        <v>PoE of Peter Blair on Accessibility and Sustainable Transport - Volume 4 Rebuttal Clarification</v>
      </c>
    </row>
    <row r="354" spans="1:2" ht="15">
      <c r="A354" s="6" t="s">
        <v>354</v>
      </c>
      <c r="B354" s="6"/>
    </row>
    <row r="355" spans="1:2" ht="27">
      <c r="A355" s="2" t="s">
        <v>355</v>
      </c>
      <c r="B355" s="3" t="str">
        <f>HYPERLINK("https://cdn-eastherts.onwebcurl.com/s3fs-public/2026-09/CD.19.1%20CIL%20Statement%20-%20Buntingford%20Apeal%20-%20Land%20North%20of%20A507%20-%203_24_0966_OUT%20-%20August%202026%20FINAL.pdf","CIL Statement - Buntingford Apeal - Land North of A507 - 3_24_0966_OUT - August 2026 FINAL")</f>
        <v>CIL Statement - Buntingford Apeal - Land North of A507 - 3_24_0966_OUT - August 2026 FINAL</v>
      </c>
    </row>
    <row r="356" spans="1:2">
      <c r="A356" s="4" t="s">
        <v>356</v>
      </c>
      <c r="B356" s="5" t="str">
        <f>HYPERLINK("https://cdn-eastherts.onwebcurl.com/s3fs-public/2026-09/CD.19.2%20Section%20106%20Agreement.pdf","Section 106 Agreement")</f>
        <v>Section 106 Agreement</v>
      </c>
    </row>
    <row r="357" spans="1:2">
      <c r="A357" s="4" t="s">
        <v>357</v>
      </c>
      <c r="B357" s="7" t="s">
        <v>359</v>
      </c>
    </row>
    <row r="358" spans="1:2">
      <c r="A358" s="4" t="s">
        <v>358</v>
      </c>
      <c r="B358" s="7" t="s">
        <v>360</v>
      </c>
    </row>
  </sheetData>
  <mergeCells count="19">
    <mergeCell ref="A2:B2"/>
    <mergeCell ref="A52:B52"/>
    <mergeCell ref="A98:B98"/>
    <mergeCell ref="A101:B101"/>
    <mergeCell ref="A145:B145"/>
    <mergeCell ref="A180:B180"/>
    <mergeCell ref="A184:B184"/>
    <mergeCell ref="A207:B207"/>
    <mergeCell ref="A210:B210"/>
    <mergeCell ref="A217:B217"/>
    <mergeCell ref="A295:B295"/>
    <mergeCell ref="A303:B303"/>
    <mergeCell ref="A350:B350"/>
    <mergeCell ref="A354:B354"/>
    <mergeCell ref="A265:B265"/>
    <mergeCell ref="A270:B270"/>
    <mergeCell ref="A281:B281"/>
    <mergeCell ref="A284:B284"/>
    <mergeCell ref="A289:B289"/>
  </mergeCells>
  <hyperlinks>
    <hyperlink ref="B357" r:id="rId1" xr:uid="{799A43DE-E0CE-4CB9-A921-23D04A059789}"/>
    <hyperlink ref="B358" r:id="rId2" xr:uid="{CDC321AC-2197-452D-933D-BDBDFADD3FDB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Documents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Khawar Asif</cp:lastModifiedBy>
  <dcterms:modified xsi:type="dcterms:W3CDTF">2026-09-08T08:30:43Z</dcterms:modified>
</cp:coreProperties>
</file>